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ДЧБ" sheetId="1" r:id="rId1"/>
  </sheets>
  <definedNames>
    <definedName name="APPT" localSheetId="0">ДЧБ!#REF!</definedName>
    <definedName name="FIO" localSheetId="0">ДЧБ!#REF!</definedName>
    <definedName name="LAST_CELL" localSheetId="0">ДЧБ!$L$218</definedName>
    <definedName name="SIGN" localSheetId="0">ДЧБ!#REF!</definedName>
  </definedNames>
  <calcPr calcId="144525"/>
</workbook>
</file>

<file path=xl/calcChain.xml><?xml version="1.0" encoding="utf-8"?>
<calcChain xmlns="http://schemas.openxmlformats.org/spreadsheetml/2006/main">
  <c r="H180" i="1" l="1"/>
  <c r="K179" i="1" l="1"/>
  <c r="I105" i="1" l="1"/>
  <c r="I79" i="1" l="1"/>
  <c r="I120" i="1"/>
  <c r="I78" i="1"/>
  <c r="I76" i="1"/>
  <c r="I74" i="1"/>
  <c r="I73" i="1"/>
  <c r="H36" i="1"/>
  <c r="I72" i="1"/>
  <c r="I70" i="1"/>
  <c r="I69" i="1"/>
  <c r="I68" i="1"/>
  <c r="I67" i="1"/>
  <c r="I66" i="1"/>
  <c r="I62" i="1"/>
  <c r="I58" i="1"/>
  <c r="I50" i="1"/>
  <c r="I48" i="1"/>
  <c r="I32" i="1"/>
  <c r="I29" i="1"/>
  <c r="I21" i="1"/>
  <c r="I198" i="1"/>
  <c r="I179" i="1"/>
  <c r="I144" i="1"/>
  <c r="I190" i="1"/>
  <c r="I167" i="1"/>
  <c r="I43" i="1"/>
  <c r="I36" i="1"/>
  <c r="G190" i="1" l="1"/>
  <c r="G180" i="1"/>
  <c r="G167" i="1"/>
  <c r="G155" i="1"/>
  <c r="G149" i="1"/>
  <c r="G144" i="1"/>
  <c r="G135" i="1"/>
  <c r="G119" i="1"/>
  <c r="G102" i="1"/>
  <c r="G43" i="1"/>
  <c r="G36" i="1"/>
  <c r="G16" i="1"/>
  <c r="G12" i="1"/>
  <c r="G213" i="1" s="1"/>
  <c r="A15" i="1" l="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14" i="1"/>
  <c r="A13" i="1"/>
  <c r="I180" i="1" l="1"/>
  <c r="I149" i="1" l="1"/>
  <c r="I135" i="1"/>
  <c r="I119" i="1"/>
  <c r="I102" i="1"/>
  <c r="K180" i="1" l="1"/>
  <c r="J180" i="1"/>
  <c r="K137" i="1"/>
  <c r="J137" i="1"/>
  <c r="J213" i="1" s="1"/>
  <c r="I155" i="1"/>
  <c r="K167" i="1"/>
  <c r="K213" i="1" s="1"/>
  <c r="J167" i="1"/>
  <c r="I213" i="1" l="1"/>
  <c r="H213" i="1"/>
  <c r="L213" i="1"/>
</calcChain>
</file>

<file path=xl/sharedStrings.xml><?xml version="1.0" encoding="utf-8"?>
<sst xmlns="http://schemas.openxmlformats.org/spreadsheetml/2006/main" count="827" uniqueCount="381">
  <si>
    <t>Комитет бюджетно-финансовой политики и казначейства администрации Калачевского муниципального района Волгоградской области</t>
  </si>
  <si>
    <t>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</si>
  <si>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</si>
  <si>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t>
  </si>
  <si>
    <t>Федеральное казначейство</t>
  </si>
  <si>
    <t>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</si>
  <si>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</si>
  <si>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</si>
  <si>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</si>
  <si>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</si>
  <si>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</si>
  <si>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182</t>
  </si>
  <si>
    <t>Федеральная налоговая служба</t>
  </si>
  <si>
    <t>1.01.02.04.0.01.1.000.110</t>
  </si>
  <si>
    <t>802</t>
  </si>
  <si>
    <t>Аппарат главы администрации Волгоградской области</t>
  </si>
  <si>
    <t>Итого</t>
  </si>
  <si>
    <t>Номер п/п</t>
  </si>
  <si>
    <t>Классификация кодов бюджетов</t>
  </si>
  <si>
    <t>код</t>
  </si>
  <si>
    <t>Наименование</t>
  </si>
  <si>
    <t xml:space="preserve">Код главы главного администратора доходов бюджета </t>
  </si>
  <si>
    <t>Наименование главного администратора доходов бюджета</t>
  </si>
  <si>
    <t>Код строки</t>
  </si>
  <si>
    <t>Прогноз доходов бюджета</t>
  </si>
  <si>
    <t>Единица измерения : тыс. руб.</t>
  </si>
  <si>
    <t xml:space="preserve">Реестр источников доходов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</si>
  <si>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</si>
  <si>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Руководитель </t>
  </si>
  <si>
    <t>______________</t>
  </si>
  <si>
    <t>(должность)</t>
  </si>
  <si>
    <t>1.12.01.01.0.01.6.000.120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</si>
  <si>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</si>
  <si>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t>
  </si>
  <si>
    <t>Федеральная служба по надзору в сфере природопользования</t>
  </si>
  <si>
    <t>1.12.01.02.0.01.6.000.120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</si>
  <si>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</si>
  <si>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</si>
  <si>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</si>
  <si>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</si>
  <si>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</si>
  <si>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1.12.01.05.0.01.6.000.120</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</si>
  <si>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</si>
  <si>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1.16.25.05.0.01.6.000.140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</si>
  <si>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</si>
  <si>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1.16.25.03.0.01.6.000.140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</si>
  <si>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</si>
  <si>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t>
  </si>
  <si>
    <t>Федеральное агентство по рыболовству</t>
  </si>
  <si>
    <t>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</si>
  <si>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</si>
  <si>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1.16.28.00.0.01.6.000.140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</si>
  <si>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</si>
  <si>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t>
  </si>
  <si>
    <t>Федеральная служба по надзору в сфере защиты прав потребителей и благополучия человека</t>
  </si>
  <si>
    <t>1.16.43.00.0.01.7.000.140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</si>
  <si>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</si>
  <si>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t>
  </si>
  <si>
    <t>Министерство Российской Федерации по делам гражданской обороны, чрезвычайным ситуациям и ликвидации последствий стихийных бедствий</t>
  </si>
  <si>
    <t>1.16.90.05.0.05.7.000.140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</si>
  <si>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</si>
  <si>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</si>
  <si>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</si>
  <si>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</si>
  <si>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</si>
  <si>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</si>
  <si>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1.05.02.01.0.02.1.000.110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</si>
  <si>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</si>
  <si>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1.05.03.01.0.01.1.000.110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</si>
  <si>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</si>
  <si>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1.05.03.01.0.01.2.100.110</t>
  </si>
  <si>
    <t>Единый сельскохозяйственный налог (пени по соответствующему платежу)</t>
  </si>
  <si>
    <t>1.05.04.02.0.02.1.000.110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</si>
  <si>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</si>
  <si>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</si>
  <si>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</si>
  <si>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1.16.08.01.0.01.6.000.140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</si>
  <si>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</si>
  <si>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t>
  </si>
  <si>
    <t>Министерство внутренних дел Российской Федерации</t>
  </si>
  <si>
    <t>1.16.30.01.4.01.6.000.140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</si>
  <si>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</si>
  <si>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1.16.30.03.0.01.6.000.140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</si>
  <si>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</si>
  <si>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</si>
  <si>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</si>
  <si>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318</t>
  </si>
  <si>
    <t>Министерство юстиции Российской Федерации</t>
  </si>
  <si>
    <t>1.16.25.06.0.01.6.000.140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</si>
  <si>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</si>
  <si>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t>
  </si>
  <si>
    <t>Федеральная служба государственной регистрации, кадастра и картографии</t>
  </si>
  <si>
    <t>322</t>
  </si>
  <si>
    <t>Федеральная служба судебных приставов</t>
  </si>
  <si>
    <t>415</t>
  </si>
  <si>
    <t>Генеральная прокуратура Российской Федерации</t>
  </si>
  <si>
    <t>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</si>
  <si>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</si>
  <si>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1.16.51.03.0.02.0.000.140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</si>
  <si>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</si>
  <si>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1.16.90.05.0.05.0.000.140</t>
  </si>
  <si>
    <t>Прочие поступления от денежных взысканий (штрафов) и иных сумм в возмещение ущерба, зачисляемые в бюджеты муниципальных районов</t>
  </si>
  <si>
    <t>806</t>
  </si>
  <si>
    <t>Государсвенная инспекция по надзору за техническим состоянием самоходных машин и других видов техники Администрации Волгоградской области</t>
  </si>
  <si>
    <t>1.16.25.01.0.01.0.000.140</t>
  </si>
  <si>
    <t>Денежные взыскания (штрафы) за нарушение законодательства Российской Федерации о недрах</t>
  </si>
  <si>
    <t>814</t>
  </si>
  <si>
    <t>Комитет природных ресурсов и охраны окружающей среды Администрации Волгоградской области</t>
  </si>
  <si>
    <t>1.16.25.02.0.01.0.000.140</t>
  </si>
  <si>
    <t>Денежные взыскания (штрафы) за нарушение законодательства Российской Федерации об особо охраняемых природных территориях</t>
  </si>
  <si>
    <t>1.16.25.05.0.01.0.000.140</t>
  </si>
  <si>
    <t>Денежные взыскания (штрафы) за нарушение законодательства в области охраны окружающей среды</t>
  </si>
  <si>
    <t>816</t>
  </si>
  <si>
    <t>Комитет по сельскому хозяйству и продовольствию администрации Волгоградской области</t>
  </si>
  <si>
    <t>823</t>
  </si>
  <si>
    <t>Управление ветеринарии Администрации Волгоградской области</t>
  </si>
  <si>
    <t>1.16.33.05.0.05.0.000.140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</si>
  <si>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</si>
  <si>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827</t>
  </si>
  <si>
    <t>Министерство финансов</t>
  </si>
  <si>
    <t>1.08.07.15.0.01.0.000.110</t>
  </si>
  <si>
    <t>Государственная пошлина за выдачу разрешения на установку рекламной конструкции</t>
  </si>
  <si>
    <t>902</t>
  </si>
  <si>
    <t>Администрация Калачевского муниципального района Волгоградской области</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</si>
  <si>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</si>
  <si>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</si>
  <si>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</si>
  <si>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</si>
  <si>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</si>
  <si>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</si>
  <si>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</si>
  <si>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</si>
  <si>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1.11.05.07.5.05.0.000.120</t>
  </si>
  <si>
    <t>Доходы от сдачи в аренду имущества, составляющего казну муниципальных районов (за исключением земельных участков)</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</si>
  <si>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</si>
  <si>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</si>
  <si>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</si>
  <si>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</si>
  <si>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</si>
  <si>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</si>
  <si>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1.14.06.01.3.10.0.000.430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</si>
  <si>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</si>
  <si>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1.14.06.01.3.13.0.000.430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</si>
  <si>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</si>
  <si>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1.14.06.02.5.05.0.000.430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</si>
  <si>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</si>
  <si>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</si>
  <si>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1.17.01.05.0.05.0.000.180</t>
  </si>
  <si>
    <t>Невыясненные поступления, зачисляемые в бюджеты муниципальных районов</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</si>
  <si>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</si>
  <si>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Прочие субсидии бюджетам муниципальных районов</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</si>
  <si>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</si>
  <si>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</si>
  <si>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государственную регистрацию актов гражданского состояния</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</si>
  <si>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</si>
  <si>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</si>
  <si>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</si>
  <si>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</si>
  <si>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бюджетными учреждениями остатков субсидий прошлых лет</t>
  </si>
  <si>
    <t>Доходы бюджетов муниципальных районов от возврата иными организациями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</si>
  <si>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</si>
  <si>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1.13.01.99.5.05.0.000.130</t>
  </si>
  <si>
    <t>Прочие доходы от оказания платных услуг (работ) получателями средств бюджетов муниципальных районов</t>
  </si>
  <si>
    <t>913</t>
  </si>
  <si>
    <t>Комитет по образованию администрации Калачевского муниципального района Волгоградской области</t>
  </si>
  <si>
    <t>1.13.02.99.5.05.0.000.130</t>
  </si>
  <si>
    <t>Прочие доходы от компенсации затрат бюджетов муниципальных районов</t>
  </si>
  <si>
    <t>1.14.02.05.2.05.0.000.440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</si>
  <si>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</si>
  <si>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Субсидии бюджетам муниципальных районов на реализацию федеральных целевых программ</t>
  </si>
  <si>
    <t>Субсидии бюджетам муниципальных районов на софинансирование капитальных вложений в объекты муниципальной собственности</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</si>
  <si>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</si>
  <si>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</si>
  <si>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безвозмездные поступления от негосударственных организаций в бюджеты муниципальных районов</t>
  </si>
  <si>
    <t>Дотации бюджетам муниципальных районов на поддержку мер по обеспечению сбалансированности бюджетов</t>
  </si>
  <si>
    <t>927</t>
  </si>
  <si>
    <t>941</t>
  </si>
  <si>
    <t>Администрация Калачевского городского поселения</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</si>
  <si>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</si>
  <si>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</si>
  <si>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1 11 07015 05 0000 120</t>
  </si>
  <si>
    <t xml:space="preserve"> 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</si>
  <si>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</si>
  <si>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</si>
  <si>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 xml:space="preserve">Прочие доходы от оказания платных услуг получателями средств бюджетов муниципальных районов </t>
  </si>
  <si>
    <t>1 13 02995 05 0000 130</t>
  </si>
  <si>
    <t xml:space="preserve"> 1 14 02052 05 0000 410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</si>
  <si>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основных средств по указанному имуществу</t>
  </si>
  <si>
    <t xml:space="preserve"> 1 14 02052 05 0000 440</t>
  </si>
  <si>
    <t>1 14 06325 05 0000 430</t>
  </si>
  <si>
    <t xml:space="preserve">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  </t>
  </si>
  <si>
    <t xml:space="preserve"> 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</si>
  <si>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</si>
  <si>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 xml:space="preserve"> 1 17 05050 05 0000 180</t>
  </si>
  <si>
    <t>Прочие неналоговые доходы бюджетов муниципальных районов</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</si>
  <si>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</si>
  <si>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2 02 39998 05 0000 151</t>
  </si>
  <si>
    <t xml:space="preserve">Единая субвенция бюджетам муниципальных районов </t>
  </si>
  <si>
    <t xml:space="preserve"> 2 02 39999 05 0000 151</t>
  </si>
  <si>
    <t xml:space="preserve">Прочие субвенции бюджетам муниципальных районов </t>
  </si>
  <si>
    <t>2 02 45144 05 0000 151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</si>
  <si>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</si>
  <si>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</si>
  <si>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</si>
  <si>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</si>
  <si>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 xml:space="preserve">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 </t>
  </si>
  <si>
    <t>Прочие безвозмездные поступления от государственных (муниципальных) организаций в бюджеты муниципальных районов</t>
  </si>
  <si>
    <t xml:space="preserve">Поступления от денежных пожертвований, предоставляемых негосударственными организациями получателям средств бюджетов муниципальных районов </t>
  </si>
  <si>
    <t>Прочие безвозмездные поступления в бюджеты муниципальных районов</t>
  </si>
  <si>
    <t xml:space="preserve">Доходы бюджетов муниципальных районов от возврата организациями остатков субсидий прошлых лет </t>
  </si>
  <si>
    <t>Возврат остатков субсидий на мероприятий государственной программы Российской Федерации "Доступная среда" на 2011-2020 годы из бюджетов муниципальных районов</t>
  </si>
  <si>
    <t>Возврат остатков иных межбюджетных трансфертов на комплектование книжных фондов библиотек муниципальных образований и государственных библиотек городов Москвы и Санкт-Петербурга из бюджетов муниципальных районов</t>
  </si>
  <si>
    <t>Возврат остатков иных межбюджетных трансфертов на государственную поддержку муниципальных учреждений культуры из бюджетов муниципальных районов</t>
  </si>
  <si>
    <t>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t>
  </si>
  <si>
    <t>Возврат остатков иных межбюджетных трансфертов для компенсации дополнительных расходов, возникших в результате решений, принятых органами власти другого уровня, из бюджетов муниципальных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</si>
  <si>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</si>
  <si>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</si>
  <si>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</si>
  <si>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 xml:space="preserve">Субсидии бюджетам муниципальных районов на создание в общеобразовательных организациях, расположенных в сельской местности, условий для занятия физической культурой и спортом </t>
  </si>
  <si>
    <t>Поступления от денежных пожертвований, предоставляемых негосударственными организациями получателям средств бюджетов муниципального района</t>
  </si>
  <si>
    <t xml:space="preserve">Доходы бюджетов муниципальных районов от возврата иными организациями остатков субсидий прошлых лет </t>
  </si>
  <si>
    <t xml:space="preserve"> 1 17 01050 05 0000 180</t>
  </si>
  <si>
    <t>Дотации бюджетам муниципальных районов на выравнивание бюджетной обеспеченности</t>
  </si>
  <si>
    <t>Дотации бюджетам муниципальных районов на частичную компенсацию дополнительных расходов на повышение оплаты труда работников бюджетной сферы</t>
  </si>
  <si>
    <t>Прочие дотации бюджетам муниципальных районов</t>
  </si>
  <si>
    <t xml:space="preserve">Прочие межбюджетные трансферты, передаваемые бюджетам муниципальных районов </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</si>
  <si>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</si>
  <si>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</si>
  <si>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Калачевского муниципального района Волгоградской области</t>
  </si>
  <si>
    <r>
      <t xml:space="preserve">Наименование финансового органа     </t>
    </r>
    <r>
      <rPr>
        <b/>
        <sz val="11"/>
        <rFont val="Times New Roman"/>
        <family val="1"/>
        <charset val="204"/>
      </rPr>
      <t xml:space="preserve">Комитет бюджетно-финансовой политики администрации Калачевского муниципального района Волгоградской области       </t>
    </r>
  </si>
  <si>
    <r>
      <rPr>
        <sz val="11"/>
        <rFont val="Times New Roman"/>
        <family val="1"/>
        <charset val="204"/>
      </rPr>
      <t xml:space="preserve">Наименование бюджета  </t>
    </r>
    <r>
      <rPr>
        <b/>
        <sz val="11"/>
        <rFont val="Times New Roman"/>
        <family val="1"/>
        <charset val="204"/>
      </rPr>
      <t xml:space="preserve">                                                                           Бюджет Калачевского муниципального района Волгоградской области</t>
    </r>
  </si>
  <si>
    <t>081</t>
  </si>
  <si>
    <t>Федеральная служба по ветеринарному и фитосанитарному надзору</t>
  </si>
  <si>
    <t>1.12.01.04.1.01.6.000.120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</si>
  <si>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</si>
  <si>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1.12.01.04.2.01.6.000.120</t>
  </si>
  <si>
    <t>Плата за размещение твердых коммунальных расходов</t>
  </si>
  <si>
    <t>1.01.02.01.0.01.1.000.110</t>
  </si>
  <si>
    <t>1.16.03.01.0.01.6.000.140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</si>
  <si>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</si>
  <si>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810</t>
  </si>
  <si>
    <t>Управление по региональным тарифам администрации Волгоградской области</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</si>
  <si>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</si>
  <si>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</si>
  <si>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2.03.05.02.0.05.0.000.180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</si>
  <si>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</si>
  <si>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</si>
  <si>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931</t>
  </si>
  <si>
    <t>Контрольно-счетная палата Калачевского муниципального района</t>
  </si>
  <si>
    <t xml:space="preserve">2 02 25516 9 05 0 000 151 </t>
  </si>
  <si>
    <t>Субсидия  бюджетам муниципальных районов на поддержку отрасли культуры</t>
  </si>
  <si>
    <t>на 2021 год</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</si>
  <si>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</si>
  <si>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</si>
  <si>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 xml:space="preserve">1 05 01 01 1 01 1 000 110 </t>
  </si>
  <si>
    <t xml:space="preserve"> 1 05 01 02 1 01 1 000 110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</si>
  <si>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</si>
  <si>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 2 02 20 04 1 05 0 000 150 </t>
  </si>
  <si>
    <t xml:space="preserve">2 02 27 11 2 05 0 000 150 </t>
  </si>
  <si>
    <t>2.02.29.99.9.05.0.000.150</t>
  </si>
  <si>
    <t>2.02.30.02.2.05.0.000.150</t>
  </si>
  <si>
    <t>2.02.30.02.4.05.0.000.150</t>
  </si>
  <si>
    <t>2.02.35.93.0.05.0.000.150</t>
  </si>
  <si>
    <t>2.02.40.01.4.05.0.000.150</t>
  </si>
  <si>
    <t>2.07.05.02.0.05.0.000.150</t>
  </si>
  <si>
    <t xml:space="preserve"> 2 03 05020 05 0000 150</t>
  </si>
  <si>
    <t xml:space="preserve"> 2 03 05099 05 0000 150</t>
  </si>
  <si>
    <t xml:space="preserve"> 2 04 05020 05 0000 150</t>
  </si>
  <si>
    <t xml:space="preserve"> 2 04 05099 05 0000 150</t>
  </si>
  <si>
    <t>2.02.30.02.7.05.0.000.150</t>
  </si>
  <si>
    <t>2.02.30.02.9.05.0.000.150</t>
  </si>
  <si>
    <t>2 19 25027 05 0000 150</t>
  </si>
  <si>
    <t>2 19 45144 05 0000 150</t>
  </si>
  <si>
    <t>2 19 45147 05 0000 150</t>
  </si>
  <si>
    <t>2 19 45148 05 0000 150</t>
  </si>
  <si>
    <t>2 19 45160 05 0000 150</t>
  </si>
  <si>
    <t>2.19.60.01.0.05.0.000.150</t>
  </si>
  <si>
    <t>2.18.60.01.0.05.0.000.150</t>
  </si>
  <si>
    <t>2 18 05000 05 0000 150</t>
  </si>
  <si>
    <t>2.18.05.01.0.05.0.000.150</t>
  </si>
  <si>
    <t>2.07.05.03.0.05.0.000.150</t>
  </si>
  <si>
    <t xml:space="preserve">Прочие безвозмездные поступления в бюджеты   </t>
  </si>
  <si>
    <t xml:space="preserve"> 2 02 15001 05 0000 150</t>
  </si>
  <si>
    <t>2.02.15.00.2.05.0.000.150</t>
  </si>
  <si>
    <t xml:space="preserve"> 2 02 15009 05 0000 150</t>
  </si>
  <si>
    <t xml:space="preserve"> 2 02 19999 05 0000 150</t>
  </si>
  <si>
    <t xml:space="preserve"> 2 02 45160 05 0000 150</t>
  </si>
  <si>
    <t xml:space="preserve"> 2 02 49999 05 0000 150</t>
  </si>
  <si>
    <t xml:space="preserve"> 2 08 05000 05 0000 150</t>
  </si>
  <si>
    <t xml:space="preserve"> 2 18 60010 05 0000 150</t>
  </si>
  <si>
    <t xml:space="preserve"> 2 19 60010 05 0000 150,</t>
  </si>
  <si>
    <t>2 04 05020 05 0000 150</t>
  </si>
  <si>
    <t>2.04.05.09.9.05.0.000.150</t>
  </si>
  <si>
    <t>2 18 05030 05 0000 150</t>
  </si>
  <si>
    <t>2 02 25097 05 0000 150</t>
  </si>
  <si>
    <t>2 02 25027 05 0000 150</t>
  </si>
  <si>
    <t>2.02.20.07.7.05.0.000.150</t>
  </si>
  <si>
    <t>2.02.20.05.1.05.0.000.150</t>
  </si>
  <si>
    <t>2.18.05.03.0.05.0.000.150</t>
  </si>
  <si>
    <t>2 07 05030 05 0000 150</t>
  </si>
  <si>
    <t>2.02.49.99.9.05.0.000.150</t>
  </si>
  <si>
    <t>2 02 45160 05 0000 150</t>
  </si>
  <si>
    <t>2 02 45148 05 0000 150</t>
  </si>
  <si>
    <t>2 02 45147 05 0000 150</t>
  </si>
  <si>
    <t xml:space="preserve"> 2 02 39999 05 0000 150</t>
  </si>
  <si>
    <t>2 02 39998 05 0000 150</t>
  </si>
  <si>
    <t xml:space="preserve"> 2 02 35120 05 0000 150</t>
  </si>
  <si>
    <t>2 02 25 46 7 05 0 000 150</t>
  </si>
  <si>
    <t>2.02.25.02.7.05.0.000.150</t>
  </si>
  <si>
    <t xml:space="preserve"> 2 02 20077 05 0000 150</t>
  </si>
  <si>
    <t xml:space="preserve"> 2 02 20051 05 0000 150</t>
  </si>
  <si>
    <t>844</t>
  </si>
  <si>
    <t>Комитет по труду и занятости населения Волгоградской области</t>
  </si>
  <si>
    <t xml:space="preserve"> 1 12 0107001 0 0000 120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</si>
  <si>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</si>
  <si>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муниципальных районов на обеспечение устойчивого развития сельских территорий</t>
  </si>
  <si>
    <t>2 02 25567 05 0000 150</t>
  </si>
  <si>
    <t>на 2022 год</t>
  </si>
  <si>
    <t xml:space="preserve">1 16 01 19 3 01 0 000 140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</si>
  <si>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</si>
  <si>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1.14.06.31.3.05.0.000.430</t>
  </si>
  <si>
    <t xml:space="preserve">1 16 07 09 0 05 0 000 140 </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</si>
  <si>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</si>
  <si>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 xml:space="preserve">2 02 35 46 9 05 0 000 150 </t>
  </si>
  <si>
    <t>Субвенции бюджетам муниципальных районов на проведение Всероссийской переписи населения 2020 года</t>
  </si>
  <si>
    <t>2 02 25 22 8 05 0 000 150</t>
  </si>
  <si>
    <t>Субсидии бюджетам муниципальных районов на оснащение объектов спортивной инфраструктуры спортивно-технологическим оборудованием</t>
  </si>
  <si>
    <t xml:space="preserve">1 14 06 31 3 13 0 000 430 </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</si>
  <si>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</si>
  <si>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на 2020 год и плановый период 2021 и 2022 годов</t>
  </si>
  <si>
    <t>Прогноз доходов бюджета на  2020 год (текущий финансовый год)</t>
  </si>
  <si>
    <t>Оценка исполнения 2020 г. (текщий финансовый)</t>
  </si>
  <si>
    <t>1.16.10.12.3.01.0.051.140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</si>
  <si>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</si>
  <si>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1.16.10.12.9.01.0.000.140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</si>
  <si>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</si>
  <si>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803</t>
  </si>
  <si>
    <t>Аппарат мировых судей Волгоградской области</t>
  </si>
  <si>
    <t>1.16.01.15.3.01.9.000.140</t>
  </si>
  <si>
    <t>1.16.01.20.3.01.9.000.140</t>
  </si>
  <si>
    <t>1.16.01.20.3.01.0.008.140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</si>
  <si>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</si>
  <si>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</si>
  <si>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</si>
  <si>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Субсидии бюджетам муниципальных районов на обеспечение комплексного развития сельских территорий</t>
  </si>
  <si>
    <t>2.02.25.57.6.05.0.000.150</t>
  </si>
  <si>
    <t>2.02.27.57.6.05.0.000.150</t>
  </si>
  <si>
    <t>1.16.01.06.3.01.0.008.140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</si>
  <si>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</si>
  <si>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1.16.01.06.3.01.0.009.140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</si>
  <si>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</si>
  <si>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1.16.01.06.3.01.0.101.140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</si>
  <si>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</si>
  <si>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1.16.01.07.3.01.0.019.140</t>
  </si>
  <si>
    <t>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</si>
  <si>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1.16.01.07.3.01.0.027.140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</si>
  <si>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</si>
  <si>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1.16.01.08.3.01.0.037.140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</si>
  <si>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</si>
  <si>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1.16.01.14.3.01.0.002.140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</si>
  <si>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</si>
  <si>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1.16.01.14.3.01.9.000.140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</si>
  <si>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</si>
  <si>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1.16.01.15.3.01.0.006.140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</si>
  <si>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</si>
  <si>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1.16.01.19.3.01.0.005.140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</si>
  <si>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</si>
  <si>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1.16.01.19.3.01.9.000.140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</si>
  <si>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</si>
  <si>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</si>
  <si>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</si>
  <si>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1.11.05.03.5.05.0.000.120</t>
  </si>
  <si>
    <t>2 02 15002 05 0000 150</t>
  </si>
  <si>
    <t>Кассовое поступление в текущем финансовом году (по состоянию на 01.07.2020 г.)</t>
  </si>
  <si>
    <t>1.16.01.16.3.01.0.000.140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</si>
  <si>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</si>
  <si>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</si>
  <si>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</si>
  <si>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2 02 45 30 3 05 0000 150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</si>
  <si>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</si>
  <si>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на 31 июля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</si>
</sst>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
    <numFmt numFmtId="165" formatCode="?"/>
    <numFmt numFmtId="166" formatCode="#,##0.00\ _₽"/>
  </numFmts>
  <fonts count="11" x14ac:knownFonts="1">
    <font>
      <sz val="10"/>
      <name val="Arial"/>
    </font>
    <font>
      <b/>
      <sz val="11"/>
      <name val="Times New Roman"/>
      <family val="1"/>
      <charset val="204"/>
    </font>
    <font>
      <b/>
      <sz val="8.5"/>
      <name val="Times New Roman"/>
      <family val="1"/>
      <charset val="204"/>
    </font>
    <font>
      <b/>
      <sz val="10"/>
      <name val="Times New Roman"/>
      <family val="1"/>
      <charset val="204"/>
    </font>
    <font>
      <sz val="8"/>
      <name val="Times New Roman"/>
      <family val="1"/>
      <charset val="204"/>
    </font>
    <font>
      <sz val="10"/>
      <name val="Times New Roman"/>
      <family val="1"/>
      <charset val="204"/>
    </font>
    <font>
      <sz val="8.5"/>
      <name val="Times New Roman"/>
      <family val="1"/>
      <charset val="204"/>
    </font>
    <font>
      <sz val="11"/>
      <name val="Times New Roman"/>
      <family val="1"/>
      <charset val="204"/>
    </font>
    <font>
      <sz val="10"/>
      <color theme="1"/>
      <name val="Times New Roman"/>
      <family val="1"/>
      <charset val="204"/>
    </font>
    <font>
      <sz val="8"/>
      <name val="Arial Narrow"/>
    </font>
    <font>
      <sz val="8"/>
      <name val="Arial Narrow"/>
      <family val="2"/>
      <charset val="204"/>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66">
    <xf numFmtId="0" fontId="0" fillId="0" borderId="0" xfId="0"/>
    <xf numFmtId="0" fontId="1" fillId="0" borderId="0" xfId="0" applyFont="1" applyBorder="1" applyAlignment="1" applyProtection="1">
      <alignment horizontal="center"/>
    </xf>
    <xf numFmtId="49" fontId="1" fillId="0" borderId="0" xfId="0" applyNumberFormat="1" applyFont="1" applyBorder="1" applyAlignment="1" applyProtection="1"/>
    <xf numFmtId="164" fontId="1" fillId="0" borderId="0" xfId="0" applyNumberFormat="1" applyFont="1" applyBorder="1" applyAlignment="1" applyProtection="1">
      <alignment horizontal="center"/>
    </xf>
    <xf numFmtId="49" fontId="2" fillId="0" borderId="1" xfId="0" applyNumberFormat="1" applyFont="1" applyBorder="1" applyAlignment="1" applyProtection="1">
      <alignment horizontal="center" vertical="center" wrapText="1"/>
    </xf>
    <xf numFmtId="49" fontId="4"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center" vertical="center" wrapText="1"/>
    </xf>
    <xf numFmtId="165" fontId="4" fillId="0" borderId="1" xfId="0" applyNumberFormat="1" applyFont="1" applyFill="1" applyBorder="1" applyAlignment="1" applyProtection="1">
      <alignment horizontal="left" vertical="center" wrapText="1"/>
    </xf>
    <xf numFmtId="0" fontId="5" fillId="0" borderId="0" xfId="0" applyFont="1" applyAlignment="1">
      <alignment horizontal="center" vertical="center"/>
    </xf>
    <xf numFmtId="49" fontId="4" fillId="0" borderId="1" xfId="0" applyNumberFormat="1" applyFont="1" applyFill="1" applyBorder="1" applyAlignment="1" applyProtection="1">
      <alignment vertical="center" wrapText="1"/>
    </xf>
    <xf numFmtId="4" fontId="5" fillId="0" borderId="4" xfId="0" applyNumberFormat="1" applyFont="1" applyFill="1" applyBorder="1" applyAlignment="1" applyProtection="1">
      <alignment horizontal="right" vertical="center" wrapText="1"/>
    </xf>
    <xf numFmtId="0" fontId="5" fillId="0" borderId="0" xfId="0" applyFont="1"/>
    <xf numFmtId="0" fontId="5" fillId="0" borderId="1" xfId="0" applyFont="1" applyBorder="1"/>
    <xf numFmtId="0" fontId="4" fillId="0" borderId="0" xfId="0" applyFont="1" applyAlignment="1">
      <alignment horizontal="center"/>
    </xf>
    <xf numFmtId="0" fontId="3" fillId="0" borderId="1" xfId="0" applyFont="1" applyBorder="1" applyAlignment="1">
      <alignment horizontal="center" vertical="center" wrapText="1"/>
    </xf>
    <xf numFmtId="0" fontId="5" fillId="0" borderId="1" xfId="0" applyFont="1" applyBorder="1" applyAlignment="1">
      <alignment horizontal="center" vertical="center"/>
    </xf>
    <xf numFmtId="0" fontId="1" fillId="0" borderId="0" xfId="0" applyFont="1" applyAlignment="1">
      <alignment horizontal="center"/>
    </xf>
    <xf numFmtId="0" fontId="7" fillId="0" borderId="0" xfId="0" applyFont="1"/>
    <xf numFmtId="49" fontId="1" fillId="0" borderId="0" xfId="0" applyNumberFormat="1" applyFont="1" applyFill="1" applyBorder="1" applyAlignment="1" applyProtection="1"/>
    <xf numFmtId="166" fontId="5" fillId="0" borderId="1" xfId="0" applyNumberFormat="1" applyFont="1" applyFill="1" applyBorder="1" applyAlignment="1">
      <alignment horizontal="right" vertical="center"/>
    </xf>
    <xf numFmtId="166" fontId="3" fillId="0" borderId="1" xfId="0" applyNumberFormat="1" applyFont="1" applyFill="1" applyBorder="1" applyAlignment="1">
      <alignment horizontal="right" vertical="center"/>
    </xf>
    <xf numFmtId="4" fontId="5" fillId="2" borderId="4" xfId="0" applyNumberFormat="1" applyFont="1" applyFill="1" applyBorder="1" applyAlignment="1" applyProtection="1">
      <alignment horizontal="right" vertical="center" wrapText="1"/>
    </xf>
    <xf numFmtId="166" fontId="5" fillId="3" borderId="1" xfId="0" applyNumberFormat="1" applyFont="1" applyFill="1" applyBorder="1" applyAlignment="1">
      <alignment horizontal="right" vertical="center"/>
    </xf>
    <xf numFmtId="166" fontId="8" fillId="0" borderId="1" xfId="0" applyNumberFormat="1" applyFont="1" applyFill="1" applyBorder="1" applyAlignment="1">
      <alignment vertical="center"/>
    </xf>
    <xf numFmtId="2" fontId="5" fillId="0" borderId="1" xfId="0" applyNumberFormat="1" applyFont="1" applyFill="1" applyBorder="1" applyAlignment="1">
      <alignment horizontal="center" vertical="center"/>
    </xf>
    <xf numFmtId="2" fontId="8" fillId="0" borderId="1" xfId="0" applyNumberFormat="1" applyFont="1" applyFill="1" applyBorder="1" applyAlignment="1">
      <alignment horizontal="center" vertical="center"/>
    </xf>
    <xf numFmtId="2" fontId="5" fillId="3" borderId="1" xfId="0" applyNumberFormat="1" applyFont="1" applyFill="1" applyBorder="1" applyAlignment="1">
      <alignment horizontal="center" vertical="center"/>
    </xf>
    <xf numFmtId="0" fontId="5" fillId="0" borderId="0" xfId="0" applyFont="1" applyFill="1"/>
    <xf numFmtId="2" fontId="3" fillId="0" borderId="1" xfId="0" applyNumberFormat="1" applyFont="1" applyFill="1" applyBorder="1" applyAlignment="1">
      <alignment horizontal="center" vertical="center"/>
    </xf>
    <xf numFmtId="0" fontId="5" fillId="0" borderId="0" xfId="0" applyNumberFormat="1" applyFont="1"/>
    <xf numFmtId="2" fontId="5" fillId="0" borderId="0" xfId="0" applyNumberFormat="1" applyFont="1"/>
    <xf numFmtId="4" fontId="5" fillId="0" borderId="0" xfId="0" applyNumberFormat="1" applyFont="1"/>
    <xf numFmtId="49" fontId="9" fillId="0" borderId="7" xfId="0" applyNumberFormat="1" applyFont="1" applyBorder="1" applyAlignment="1" applyProtection="1">
      <alignment horizontal="center" vertical="center" wrapText="1"/>
    </xf>
    <xf numFmtId="49" fontId="4" fillId="0" borderId="7" xfId="0" applyNumberFormat="1" applyFont="1" applyBorder="1" applyAlignment="1" applyProtection="1">
      <alignment horizontal="center" vertical="center" wrapText="1"/>
    </xf>
    <xf numFmtId="49" fontId="10" fillId="0" borderId="7" xfId="0" applyNumberFormat="1" applyFont="1" applyBorder="1" applyAlignment="1" applyProtection="1">
      <alignment horizontal="center" vertical="center" wrapText="1"/>
    </xf>
    <xf numFmtId="49" fontId="10" fillId="0" borderId="7" xfId="0" applyNumberFormat="1" applyFont="1" applyBorder="1" applyAlignment="1" applyProtection="1">
      <alignment horizontal="left" vertical="center" wrapText="1"/>
    </xf>
    <xf numFmtId="0" fontId="5" fillId="0" borderId="1" xfId="0" applyFont="1" applyFill="1" applyBorder="1" applyAlignment="1">
      <alignment horizontal="center" vertical="center"/>
    </xf>
    <xf numFmtId="49" fontId="4" fillId="0" borderId="1" xfId="0" applyNumberFormat="1" applyFont="1" applyBorder="1" applyAlignment="1" applyProtection="1">
      <alignment horizontal="center" vertical="center" wrapText="1"/>
    </xf>
    <xf numFmtId="165" fontId="10" fillId="0" borderId="1" xfId="0" applyNumberFormat="1" applyFont="1" applyBorder="1" applyAlignment="1" applyProtection="1">
      <alignment horizontal="left" vertical="center" wrapText="1"/>
    </xf>
    <xf numFmtId="49" fontId="9"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165" fontId="4" fillId="0" borderId="1" xfId="0" applyNumberFormat="1" applyFont="1" applyBorder="1" applyAlignment="1" applyProtection="1">
      <alignment horizontal="left" vertical="center" wrapText="1"/>
    </xf>
    <xf numFmtId="49" fontId="10" fillId="0" borderId="1" xfId="0" applyNumberFormat="1" applyFont="1" applyBorder="1" applyAlignment="1" applyProtection="1">
      <alignment horizontal="center" vertical="center" wrapText="1"/>
    </xf>
    <xf numFmtId="49" fontId="4" fillId="0" borderId="7" xfId="0" applyNumberFormat="1" applyFont="1" applyBorder="1" applyAlignment="1" applyProtection="1">
      <alignment horizontal="left" vertical="center" wrapText="1"/>
    </xf>
    <xf numFmtId="4" fontId="3" fillId="0" borderId="4" xfId="0" applyNumberFormat="1" applyFont="1" applyFill="1" applyBorder="1" applyAlignment="1" applyProtection="1">
      <alignment horizontal="right" vertical="center" wrapText="1"/>
    </xf>
    <xf numFmtId="49" fontId="9" fillId="0" borderId="8" xfId="0" applyNumberFormat="1" applyFont="1" applyBorder="1" applyAlignment="1" applyProtection="1">
      <alignment horizontal="left" vertical="center" wrapText="1"/>
    </xf>
    <xf numFmtId="165" fontId="9" fillId="0" borderId="1" xfId="0" applyNumberFormat="1" applyFont="1" applyBorder="1" applyAlignment="1" applyProtection="1">
      <alignment horizontal="left" vertical="center" wrapText="1"/>
    </xf>
    <xf numFmtId="0" fontId="4" fillId="0" borderId="1" xfId="0" applyFont="1" applyFill="1" applyBorder="1" applyAlignment="1">
      <alignment horizontal="center" vertical="top"/>
    </xf>
    <xf numFmtId="0" fontId="4" fillId="0" borderId="1" xfId="0" applyFont="1" applyFill="1" applyBorder="1" applyAlignment="1">
      <alignment horizontal="left" vertical="top" wrapText="1"/>
    </xf>
    <xf numFmtId="49"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justify" vertical="center" wrapText="1"/>
    </xf>
    <xf numFmtId="0" fontId="2" fillId="0" borderId="5" xfId="0" applyFont="1" applyBorder="1" applyAlignment="1" applyProtection="1">
      <alignment horizontal="center" vertical="center" wrapText="1"/>
    </xf>
    <xf numFmtId="0" fontId="3" fillId="0" borderId="3" xfId="0" applyFont="1" applyBorder="1" applyAlignment="1">
      <alignment horizontal="center" vertical="center" wrapText="1"/>
    </xf>
    <xf numFmtId="49" fontId="2" fillId="0" borderId="5" xfId="0" applyNumberFormat="1" applyFont="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0" fontId="3" fillId="0" borderId="3" xfId="0" applyFont="1" applyFill="1" applyBorder="1" applyAlignment="1">
      <alignment horizontal="center" vertical="center" wrapText="1"/>
    </xf>
    <xf numFmtId="0" fontId="7" fillId="0" borderId="0" xfId="0" applyFont="1" applyAlignment="1"/>
    <xf numFmtId="0" fontId="1" fillId="0" borderId="0" xfId="0" applyFont="1" applyAlignment="1">
      <alignment horizontal="center"/>
    </xf>
    <xf numFmtId="0" fontId="2" fillId="0" borderId="4" xfId="0" applyFont="1" applyBorder="1" applyAlignment="1" applyProtection="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1" fillId="0" borderId="0" xfId="0" applyFont="1" applyAlignment="1"/>
    <xf numFmtId="0" fontId="6" fillId="0" borderId="0" xfId="0" applyFont="1" applyBorder="1" applyAlignment="1" applyProtection="1">
      <alignment wrapText="1"/>
    </xf>
    <xf numFmtId="0" fontId="3" fillId="0" borderId="5" xfId="0" applyFont="1" applyBorder="1" applyAlignment="1">
      <alignment horizontal="center" vertical="center" wrapText="1"/>
    </xf>
    <xf numFmtId="0" fontId="5" fillId="0" borderId="0" xfId="0" applyFont="1" applyAlignment="1"/>
    <xf numFmtId="0" fontId="0" fillId="0" borderId="0" xfId="0"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1628775</xdr:colOff>
      <xdr:row>215</xdr:row>
      <xdr:rowOff>133350</xdr:rowOff>
    </xdr:from>
    <xdr:to>
      <xdr:col>8</xdr:col>
      <xdr:colOff>66675</xdr:colOff>
      <xdr:row>218</xdr:row>
      <xdr:rowOff>19050</xdr:rowOff>
    </xdr:to>
    <xdr:grpSp>
      <xdr:nvGrpSpPr>
        <xdr:cNvPr id="1025" name="Group 1"/>
        <xdr:cNvGrpSpPr>
          <a:grpSpLocks/>
        </xdr:cNvGrpSpPr>
      </xdr:nvGrpSpPr>
      <xdr:grpSpPr bwMode="auto">
        <a:xfrm>
          <a:off x="3352800" y="204225525"/>
          <a:ext cx="5038725" cy="371475"/>
          <a:chOff x="0" y="0"/>
          <a:chExt cx="1023" cy="255"/>
        </a:xfrm>
      </xdr:grpSpPr>
      <xdr:sp macro="" textlink="">
        <xdr:nvSpPr>
          <xdr:cNvPr id="1026" name="Text Box 2"/>
          <xdr:cNvSpPr txBox="1">
            <a:spLocks noChangeArrowheads="1"/>
          </xdr:cNvSpPr>
        </xdr:nvSpPr>
        <xdr:spPr bwMode="auto">
          <a:xfrm>
            <a:off x="1"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latin typeface="Times New Roman" pitchFamily="18" charset="0"/>
                <a:cs typeface="Times New Roman" pitchFamily="18" charset="0"/>
              </a:rPr>
              <a:t>председатель</a:t>
            </a:r>
            <a:r>
              <a:rPr lang="ru-RU"/>
              <a:t> </a:t>
            </a:r>
          </a:p>
          <a:p>
            <a:pPr algn="ctr" rtl="0">
              <a:defRPr sz="1000"/>
            </a:pPr>
            <a:endParaRPr lang="ru-RU"/>
          </a:p>
        </xdr:txBody>
      </xdr:sp>
      <xdr:sp macro="" textlink="">
        <xdr:nvSpPr>
          <xdr:cNvPr id="1027" name="Text Box 3"/>
          <xdr:cNvSpPr txBox="1">
            <a:spLocks noChangeArrowheads="1"/>
          </xdr:cNvSpPr>
        </xdr:nvSpPr>
        <xdr:spPr bwMode="auto">
          <a:xfrm>
            <a:off x="428" y="1"/>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endParaRPr lang="ru-RU"/>
          </a:p>
        </xdr:txBody>
      </xdr:sp>
      <xdr:sp macro="" textlink="">
        <xdr:nvSpPr>
          <xdr:cNvPr id="1028" name="Text Box 4"/>
          <xdr:cNvSpPr txBox="1">
            <a:spLocks noChangeArrowheads="1"/>
          </xdr:cNvSpPr>
        </xdr:nvSpPr>
        <xdr:spPr bwMode="auto">
          <a:xfrm>
            <a:off x="428" y="94"/>
            <a:ext cx="174"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(подпись)</a:t>
            </a:r>
            <a:endParaRPr lang="ru-RU"/>
          </a:p>
        </xdr:txBody>
      </xdr:sp>
      <xdr:sp macro="" textlink="">
        <xdr:nvSpPr>
          <xdr:cNvPr id="1029" name="Line 5"/>
          <xdr:cNvSpPr>
            <a:spLocks noChangeShapeType="1"/>
          </xdr:cNvSpPr>
        </xdr:nvSpPr>
        <xdr:spPr bwMode="auto">
          <a:xfrm>
            <a:off x="428" y="94"/>
            <a:ext cx="174"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sp macro="" textlink="">
        <xdr:nvSpPr>
          <xdr:cNvPr id="1030" name="Text Box 6"/>
          <xdr:cNvSpPr txBox="1">
            <a:spLocks noChangeArrowheads="1"/>
          </xdr:cNvSpPr>
        </xdr:nvSpPr>
        <xdr:spPr bwMode="auto">
          <a:xfrm>
            <a:off x="662" y="1"/>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b" upright="1"/>
          <a:lstStyle/>
          <a:p>
            <a:pPr algn="ctr" rtl="0">
              <a:defRPr sz="1000"/>
            </a:pPr>
            <a:r>
              <a:rPr lang="ru-RU">
                <a:latin typeface="Times New Roman" pitchFamily="18" charset="0"/>
                <a:cs typeface="Times New Roman" pitchFamily="18" charset="0"/>
              </a:rPr>
              <a:t>Мингалеева С.В.</a:t>
            </a:r>
          </a:p>
          <a:p>
            <a:pPr algn="ctr" rtl="0">
              <a:defRPr sz="1000"/>
            </a:pPr>
            <a:endParaRPr lang="ru-RU"/>
          </a:p>
        </xdr:txBody>
      </xdr:sp>
      <xdr:sp macro="" textlink="">
        <xdr:nvSpPr>
          <xdr:cNvPr id="1031" name="Text Box 7"/>
          <xdr:cNvSpPr txBox="1">
            <a:spLocks noChangeArrowheads="1"/>
          </xdr:cNvSpPr>
        </xdr:nvSpPr>
        <xdr:spPr bwMode="auto">
          <a:xfrm>
            <a:off x="662" y="94"/>
            <a:ext cx="367" cy="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cap="rnd">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ctr" rtl="0">
              <a:defRPr sz="1000"/>
            </a:pPr>
            <a:r>
              <a:rPr lang="ru-RU" sz="800" b="0" i="0" u="none" strike="noStrike" baseline="0">
                <a:solidFill>
                  <a:srgbClr val="000000"/>
                </a:solidFill>
                <a:latin typeface="Sans Serif"/>
              </a:rPr>
              <a:t>(</a:t>
            </a:r>
            <a:r>
              <a:rPr lang="ru-RU" sz="800" b="0" i="0" u="none" strike="noStrike" baseline="0">
                <a:solidFill>
                  <a:srgbClr val="000000"/>
                </a:solidFill>
                <a:latin typeface="Times New Roman" pitchFamily="18" charset="0"/>
                <a:cs typeface="Times New Roman" pitchFamily="18" charset="0"/>
              </a:rPr>
              <a:t>расшифровка</a:t>
            </a:r>
            <a:r>
              <a:rPr lang="ru-RU" sz="800" b="0" i="0" u="none" strike="noStrike" baseline="0">
                <a:solidFill>
                  <a:srgbClr val="000000"/>
                </a:solidFill>
                <a:latin typeface="Sans Serif"/>
              </a:rPr>
              <a:t> подписи)</a:t>
            </a:r>
            <a:endParaRPr lang="ru-RU"/>
          </a:p>
        </xdr:txBody>
      </xdr:sp>
      <xdr:sp macro="" textlink="">
        <xdr:nvSpPr>
          <xdr:cNvPr id="1032" name="Line 8"/>
          <xdr:cNvSpPr>
            <a:spLocks noChangeShapeType="1"/>
          </xdr:cNvSpPr>
        </xdr:nvSpPr>
        <xdr:spPr bwMode="auto">
          <a:xfrm>
            <a:off x="662" y="94"/>
            <a:ext cx="367" cy="0"/>
          </a:xfrm>
          <a:prstGeom prst="line">
            <a:avLst/>
          </a:prstGeom>
          <a:noFill/>
          <a:ln w="9525">
            <a:solidFill>
              <a:srgbClr val="000000"/>
            </a:solidFill>
            <a:prstDash val="solid"/>
            <a:round/>
            <a:headEnd/>
            <a:tailEnd/>
          </a:ln>
          <a:extLst>
            <a:ext uri="{909E8E84-426E-40DD-AFC4-6F175D3DCCD1}">
              <a14:hiddenFill xmlns:a14="http://schemas.microsoft.com/office/drawing/2010/main">
                <a:noFill/>
              </a14:hiddenFill>
            </a:ext>
          </a:extLst>
        </xdr:spPr>
        <xdr:txBody>
          <a:bodyPr vertOverflow="clip" wrap="square" lIns="91440" tIns="45720" rIns="91440" bIns="45720" anchor="ctr" upright="1"/>
          <a:lstStyle/>
          <a:p>
            <a:pPr algn="ctr" rtl="0">
              <a:defRPr sz="1000"/>
            </a:pPr>
            <a:endParaRPr lang="ru-RU"/>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218"/>
  <sheetViews>
    <sheetView showGridLines="0" tabSelected="1" zoomScaleNormal="100" workbookViewId="0">
      <selection activeCell="D4" sqref="D4"/>
    </sheetView>
  </sheetViews>
  <sheetFormatPr defaultRowHeight="12.75" customHeight="1" x14ac:dyDescent="0.2"/>
  <cols>
    <col min="1" max="1" width="6.5703125" style="11" customWidth="1"/>
    <col min="2" max="2" width="19.28515625" style="11" bestFit="1" customWidth="1"/>
    <col min="3" max="3" width="30.7109375" style="11" customWidth="1"/>
    <col min="4" max="4" width="16.7109375" style="11" customWidth="1"/>
    <col min="5" max="5" width="20.7109375" style="11" customWidth="1"/>
    <col min="6" max="6" width="0.42578125" style="11" hidden="1" customWidth="1"/>
    <col min="7" max="7" width="14" style="11" customWidth="1"/>
    <col min="8" max="8" width="16.85546875" style="11" customWidth="1"/>
    <col min="9" max="9" width="13.140625" style="11" customWidth="1"/>
    <col min="10" max="10" width="11.42578125" style="11" customWidth="1"/>
    <col min="11" max="11" width="11.28515625" style="11" customWidth="1"/>
    <col min="12" max="12" width="11.140625" style="11" customWidth="1"/>
    <col min="13" max="16384" width="9.140625" style="11"/>
  </cols>
  <sheetData>
    <row r="1" spans="1:13" ht="14.25" x14ac:dyDescent="0.2">
      <c r="A1" s="57" t="s">
        <v>26</v>
      </c>
      <c r="B1" s="57"/>
      <c r="C1" s="57"/>
      <c r="D1" s="57"/>
      <c r="E1" s="57"/>
      <c r="F1" s="57"/>
      <c r="G1" s="57"/>
      <c r="H1" s="57"/>
      <c r="I1" s="57"/>
      <c r="J1" s="57"/>
      <c r="K1" s="57"/>
      <c r="L1" s="57"/>
      <c r="M1" s="16"/>
    </row>
    <row r="2" spans="1:13" ht="14.25" x14ac:dyDescent="0.2">
      <c r="A2" s="57" t="s">
        <v>228</v>
      </c>
      <c r="B2" s="57"/>
      <c r="C2" s="57"/>
      <c r="D2" s="57"/>
      <c r="E2" s="57"/>
      <c r="F2" s="57"/>
      <c r="G2" s="57"/>
      <c r="H2" s="57"/>
      <c r="I2" s="57"/>
      <c r="J2" s="57"/>
      <c r="K2" s="57"/>
      <c r="L2" s="57"/>
      <c r="M2" s="16"/>
    </row>
    <row r="3" spans="1:13" ht="14.25" x14ac:dyDescent="0.2">
      <c r="A3" s="57" t="s">
        <v>329</v>
      </c>
      <c r="B3" s="57"/>
      <c r="C3" s="57"/>
      <c r="D3" s="57"/>
      <c r="E3" s="57"/>
      <c r="F3" s="57"/>
      <c r="G3" s="57"/>
      <c r="H3" s="57"/>
      <c r="I3" s="57"/>
      <c r="J3" s="57"/>
      <c r="K3" s="57"/>
      <c r="L3" s="57"/>
      <c r="M3" s="57"/>
    </row>
    <row r="4" spans="1:13" ht="15" x14ac:dyDescent="0.25">
      <c r="A4" s="17"/>
      <c r="B4" s="2"/>
      <c r="C4" s="2"/>
      <c r="D4" s="2"/>
      <c r="E4" s="18" t="s">
        <v>380</v>
      </c>
      <c r="F4" s="2"/>
      <c r="G4" s="2"/>
      <c r="H4" s="2"/>
      <c r="I4" s="3"/>
      <c r="J4" s="3"/>
      <c r="K4" s="1"/>
      <c r="L4" s="1"/>
      <c r="M4" s="17"/>
    </row>
    <row r="5" spans="1:13" ht="12.75" customHeight="1" x14ac:dyDescent="0.25">
      <c r="A5" s="56" t="s">
        <v>229</v>
      </c>
      <c r="B5" s="56"/>
      <c r="C5" s="56"/>
      <c r="D5" s="56"/>
      <c r="E5" s="56"/>
      <c r="F5" s="56"/>
      <c r="G5" s="56"/>
      <c r="H5" s="56"/>
      <c r="I5" s="56"/>
      <c r="J5" s="56"/>
      <c r="K5" s="56"/>
      <c r="L5" s="56"/>
    </row>
    <row r="6" spans="1:13" ht="15" x14ac:dyDescent="0.25">
      <c r="A6" s="61" t="s">
        <v>230</v>
      </c>
      <c r="B6" s="61"/>
      <c r="C6" s="61"/>
      <c r="D6" s="61"/>
      <c r="E6" s="61"/>
      <c r="F6" s="61"/>
      <c r="G6" s="61"/>
      <c r="H6" s="61"/>
      <c r="I6" s="61"/>
      <c r="J6" s="61"/>
      <c r="K6" s="61"/>
      <c r="L6" s="61"/>
    </row>
    <row r="7" spans="1:13" ht="12" customHeight="1" x14ac:dyDescent="0.2">
      <c r="A7" s="64" t="s">
        <v>25</v>
      </c>
      <c r="B7" s="65"/>
      <c r="C7" s="65"/>
      <c r="D7" s="65"/>
      <c r="E7" s="65"/>
      <c r="F7" s="65"/>
      <c r="G7" s="65"/>
      <c r="H7" s="65"/>
    </row>
    <row r="8" spans="1:13" ht="12" hidden="1" customHeight="1" x14ac:dyDescent="0.2">
      <c r="B8" s="62"/>
      <c r="C8" s="62"/>
      <c r="D8" s="62"/>
      <c r="E8" s="62"/>
      <c r="F8" s="62"/>
      <c r="G8" s="62"/>
      <c r="H8" s="62"/>
    </row>
    <row r="9" spans="1:13" hidden="1" x14ac:dyDescent="0.2">
      <c r="B9" s="62"/>
      <c r="C9" s="62"/>
      <c r="D9" s="62"/>
      <c r="E9" s="62"/>
      <c r="F9" s="62"/>
      <c r="G9" s="62"/>
      <c r="H9" s="62"/>
    </row>
    <row r="10" spans="1:13" x14ac:dyDescent="0.2">
      <c r="A10" s="63" t="s">
        <v>17</v>
      </c>
      <c r="B10" s="58" t="s">
        <v>18</v>
      </c>
      <c r="C10" s="60"/>
      <c r="D10" s="53" t="s">
        <v>21</v>
      </c>
      <c r="E10" s="53" t="s">
        <v>22</v>
      </c>
      <c r="F10" s="51" t="s">
        <v>23</v>
      </c>
      <c r="G10" s="53" t="s">
        <v>330</v>
      </c>
      <c r="H10" s="54" t="s">
        <v>373</v>
      </c>
      <c r="I10" s="51" t="s">
        <v>331</v>
      </c>
      <c r="J10" s="58" t="s">
        <v>24</v>
      </c>
      <c r="K10" s="59"/>
      <c r="L10" s="60"/>
    </row>
    <row r="11" spans="1:13" ht="57.75" customHeight="1" x14ac:dyDescent="0.2">
      <c r="A11" s="52"/>
      <c r="B11" s="4" t="s">
        <v>19</v>
      </c>
      <c r="C11" s="4" t="s">
        <v>20</v>
      </c>
      <c r="D11" s="52"/>
      <c r="E11" s="52"/>
      <c r="F11" s="52"/>
      <c r="G11" s="52"/>
      <c r="H11" s="55"/>
      <c r="I11" s="52"/>
      <c r="J11" s="14" t="s">
        <v>251</v>
      </c>
      <c r="K11" s="14" t="s">
        <v>317</v>
      </c>
      <c r="L11" s="14"/>
    </row>
    <row r="12" spans="1:13" ht="78.75" x14ac:dyDescent="0.2">
      <c r="A12" s="15">
        <v>1</v>
      </c>
      <c r="B12" s="6" t="s">
        <v>31</v>
      </c>
      <c r="C12" s="5" t="s">
        <v>32</v>
      </c>
      <c r="D12" s="6" t="s">
        <v>33</v>
      </c>
      <c r="E12" s="5" t="s">
        <v>34</v>
      </c>
      <c r="F12" s="5"/>
      <c r="G12" s="19">
        <f>76.1+207.6</f>
        <v>283.7</v>
      </c>
      <c r="H12" s="10">
        <v>289</v>
      </c>
      <c r="I12" s="19">
        <v>289</v>
      </c>
      <c r="J12" s="19">
        <v>79.5</v>
      </c>
      <c r="K12" s="24">
        <v>83.1</v>
      </c>
      <c r="L12" s="24"/>
    </row>
    <row r="13" spans="1:13" ht="78.75" x14ac:dyDescent="0.2">
      <c r="A13" s="15">
        <f>A12+1</f>
        <v>2</v>
      </c>
      <c r="B13" s="6" t="s">
        <v>35</v>
      </c>
      <c r="C13" s="7" t="s">
        <v>36</v>
      </c>
      <c r="D13" s="6" t="s">
        <v>33</v>
      </c>
      <c r="E13" s="5" t="s">
        <v>34</v>
      </c>
      <c r="F13" s="5"/>
      <c r="G13" s="19">
        <v>0</v>
      </c>
      <c r="H13" s="10">
        <v>0</v>
      </c>
      <c r="I13" s="19">
        <v>0</v>
      </c>
      <c r="J13" s="19">
        <v>0</v>
      </c>
      <c r="K13" s="24">
        <v>0</v>
      </c>
      <c r="L13" s="24"/>
    </row>
    <row r="14" spans="1:13" ht="67.5" x14ac:dyDescent="0.2">
      <c r="A14" s="15">
        <f>A13+1</f>
        <v>3</v>
      </c>
      <c r="B14" s="6" t="s">
        <v>37</v>
      </c>
      <c r="C14" s="7" t="s">
        <v>38</v>
      </c>
      <c r="D14" s="6" t="s">
        <v>33</v>
      </c>
      <c r="E14" s="5" t="s">
        <v>34</v>
      </c>
      <c r="F14" s="5"/>
      <c r="G14" s="19">
        <v>15.5</v>
      </c>
      <c r="H14" s="10">
        <v>4.5999999999999996</v>
      </c>
      <c r="I14" s="19">
        <v>15.5</v>
      </c>
      <c r="J14" s="19">
        <v>16.2</v>
      </c>
      <c r="K14" s="24">
        <v>16.899999999999999</v>
      </c>
      <c r="L14" s="24"/>
    </row>
    <row r="15" spans="1:13" ht="67.5" x14ac:dyDescent="0.2">
      <c r="A15" s="15">
        <f t="shared" ref="A15:A79" si="0">A14+1</f>
        <v>4</v>
      </c>
      <c r="B15" s="6" t="s">
        <v>39</v>
      </c>
      <c r="C15" s="7" t="s">
        <v>40</v>
      </c>
      <c r="D15" s="6" t="s">
        <v>33</v>
      </c>
      <c r="E15" s="5" t="s">
        <v>34</v>
      </c>
      <c r="F15" s="5"/>
      <c r="G15" s="19">
        <v>0</v>
      </c>
      <c r="H15" s="10">
        <v>0</v>
      </c>
      <c r="I15" s="19">
        <v>0</v>
      </c>
      <c r="J15" s="19">
        <v>0</v>
      </c>
      <c r="K15" s="24">
        <v>0</v>
      </c>
      <c r="L15" s="24"/>
    </row>
    <row r="16" spans="1:13" ht="67.5" x14ac:dyDescent="0.2">
      <c r="A16" s="15">
        <f t="shared" si="0"/>
        <v>5</v>
      </c>
      <c r="B16" s="6" t="s">
        <v>233</v>
      </c>
      <c r="C16" s="7" t="s">
        <v>234</v>
      </c>
      <c r="D16" s="6" t="s">
        <v>33</v>
      </c>
      <c r="E16" s="5" t="s">
        <v>34</v>
      </c>
      <c r="F16" s="5"/>
      <c r="G16" s="19">
        <f>385.8-207.6</f>
        <v>178.20000000000002</v>
      </c>
      <c r="H16" s="10">
        <v>121.2</v>
      </c>
      <c r="I16" s="19">
        <v>172.9</v>
      </c>
      <c r="J16" s="19">
        <v>403.2</v>
      </c>
      <c r="K16" s="24">
        <v>421.3</v>
      </c>
      <c r="L16" s="24"/>
    </row>
    <row r="17" spans="1:12" ht="33.75" x14ac:dyDescent="0.2">
      <c r="A17" s="15">
        <f t="shared" si="0"/>
        <v>6</v>
      </c>
      <c r="B17" s="6" t="s">
        <v>235</v>
      </c>
      <c r="C17" s="7" t="s">
        <v>236</v>
      </c>
      <c r="D17" s="6" t="s">
        <v>33</v>
      </c>
      <c r="E17" s="5" t="s">
        <v>34</v>
      </c>
      <c r="F17" s="5"/>
      <c r="G17" s="19">
        <v>21.4</v>
      </c>
      <c r="H17" s="10">
        <v>5</v>
      </c>
      <c r="I17" s="19">
        <v>21.4</v>
      </c>
      <c r="J17" s="19">
        <v>22.3</v>
      </c>
      <c r="K17" s="24">
        <v>23.4</v>
      </c>
      <c r="L17" s="24"/>
    </row>
    <row r="18" spans="1:12" ht="67.5" x14ac:dyDescent="0.2">
      <c r="A18" s="15">
        <f t="shared" si="0"/>
        <v>7</v>
      </c>
      <c r="B18" s="6" t="s">
        <v>41</v>
      </c>
      <c r="C18" s="7" t="s">
        <v>42</v>
      </c>
      <c r="D18" s="6" t="s">
        <v>33</v>
      </c>
      <c r="E18" s="5" t="s">
        <v>34</v>
      </c>
      <c r="F18" s="5"/>
      <c r="G18" s="19">
        <v>0</v>
      </c>
      <c r="H18" s="10">
        <v>0</v>
      </c>
      <c r="I18" s="19">
        <v>0</v>
      </c>
      <c r="J18" s="19">
        <v>0</v>
      </c>
      <c r="K18" s="24">
        <v>0</v>
      </c>
      <c r="L18" s="24"/>
    </row>
    <row r="19" spans="1:12" ht="45" x14ac:dyDescent="0.2">
      <c r="A19" s="15">
        <f t="shared" si="0"/>
        <v>8</v>
      </c>
      <c r="B19" s="6" t="s">
        <v>313</v>
      </c>
      <c r="C19" s="7" t="s">
        <v>314</v>
      </c>
      <c r="D19" s="6" t="s">
        <v>33</v>
      </c>
      <c r="E19" s="5" t="s">
        <v>34</v>
      </c>
      <c r="F19" s="5"/>
      <c r="G19" s="19">
        <v>0.3</v>
      </c>
      <c r="H19" s="10">
        <v>0</v>
      </c>
      <c r="I19" s="19">
        <v>0.3</v>
      </c>
      <c r="J19" s="19">
        <v>0.3</v>
      </c>
      <c r="K19" s="24">
        <v>0.3</v>
      </c>
      <c r="L19" s="24"/>
    </row>
    <row r="20" spans="1:12" ht="78.75" x14ac:dyDescent="0.2">
      <c r="A20" s="15">
        <f t="shared" si="0"/>
        <v>9</v>
      </c>
      <c r="B20" s="6" t="s">
        <v>43</v>
      </c>
      <c r="C20" s="7" t="s">
        <v>44</v>
      </c>
      <c r="D20" s="6" t="s">
        <v>33</v>
      </c>
      <c r="E20" s="5" t="s">
        <v>34</v>
      </c>
      <c r="F20" s="5"/>
      <c r="G20" s="19">
        <v>0</v>
      </c>
      <c r="H20" s="10">
        <v>0</v>
      </c>
      <c r="I20" s="19">
        <v>0</v>
      </c>
      <c r="J20" s="19">
        <v>0</v>
      </c>
      <c r="K20" s="24">
        <v>0</v>
      </c>
      <c r="L20" s="24"/>
    </row>
    <row r="21" spans="1:12" ht="168.75" x14ac:dyDescent="0.2">
      <c r="A21" s="15">
        <f t="shared" si="0"/>
        <v>10</v>
      </c>
      <c r="B21" s="6" t="s">
        <v>332</v>
      </c>
      <c r="C21" s="7" t="s">
        <v>333</v>
      </c>
      <c r="D21" s="6" t="s">
        <v>47</v>
      </c>
      <c r="E21" s="5" t="s">
        <v>48</v>
      </c>
      <c r="F21" s="5"/>
      <c r="G21" s="19">
        <v>134.69999999999999</v>
      </c>
      <c r="H21" s="10">
        <v>187.6</v>
      </c>
      <c r="I21" s="19">
        <f>134.7+65.3</f>
        <v>200</v>
      </c>
      <c r="J21" s="19">
        <v>0</v>
      </c>
      <c r="K21" s="24">
        <v>0</v>
      </c>
      <c r="L21" s="24"/>
    </row>
    <row r="22" spans="1:12" ht="90" x14ac:dyDescent="0.2">
      <c r="A22" s="15">
        <f t="shared" si="0"/>
        <v>11</v>
      </c>
      <c r="B22" s="6" t="s">
        <v>45</v>
      </c>
      <c r="C22" s="7" t="s">
        <v>46</v>
      </c>
      <c r="D22" s="6" t="s">
        <v>47</v>
      </c>
      <c r="E22" s="5" t="s">
        <v>48</v>
      </c>
      <c r="F22" s="5"/>
      <c r="G22" s="23">
        <v>0</v>
      </c>
      <c r="H22" s="10">
        <v>0</v>
      </c>
      <c r="I22" s="23">
        <v>0</v>
      </c>
      <c r="J22" s="23">
        <v>0</v>
      </c>
      <c r="K22" s="25">
        <v>0</v>
      </c>
      <c r="L22" s="25"/>
    </row>
    <row r="23" spans="1:12" ht="90" x14ac:dyDescent="0.2">
      <c r="A23" s="15">
        <f t="shared" si="0"/>
        <v>12</v>
      </c>
      <c r="B23" s="6" t="s">
        <v>49</v>
      </c>
      <c r="C23" s="7" t="s">
        <v>50</v>
      </c>
      <c r="D23" s="6" t="s">
        <v>47</v>
      </c>
      <c r="E23" s="5" t="s">
        <v>48</v>
      </c>
      <c r="F23" s="5"/>
      <c r="G23" s="23">
        <v>0</v>
      </c>
      <c r="H23" s="10">
        <v>0</v>
      </c>
      <c r="I23" s="23">
        <v>0</v>
      </c>
      <c r="J23" s="23">
        <v>0</v>
      </c>
      <c r="K23" s="25">
        <v>0</v>
      </c>
      <c r="L23" s="25"/>
    </row>
    <row r="24" spans="1:12" ht="124.5" customHeight="1" x14ac:dyDescent="0.2">
      <c r="A24" s="15">
        <f t="shared" si="0"/>
        <v>13</v>
      </c>
      <c r="B24" s="6" t="s">
        <v>84</v>
      </c>
      <c r="C24" s="7" t="s">
        <v>85</v>
      </c>
      <c r="D24" s="6" t="s">
        <v>231</v>
      </c>
      <c r="E24" s="5" t="s">
        <v>232</v>
      </c>
      <c r="F24" s="5"/>
      <c r="G24" s="23">
        <v>0</v>
      </c>
      <c r="H24" s="10">
        <v>0</v>
      </c>
      <c r="I24" s="23">
        <v>0</v>
      </c>
      <c r="J24" s="23">
        <v>0</v>
      </c>
      <c r="K24" s="25">
        <v>0</v>
      </c>
      <c r="L24" s="25"/>
    </row>
    <row r="25" spans="1:12" ht="78.75" x14ac:dyDescent="0.2">
      <c r="A25" s="15">
        <f t="shared" si="0"/>
        <v>14</v>
      </c>
      <c r="B25" s="6" t="s">
        <v>1</v>
      </c>
      <c r="C25" s="7" t="s">
        <v>2</v>
      </c>
      <c r="D25" s="6" t="s">
        <v>3</v>
      </c>
      <c r="E25" s="5" t="s">
        <v>4</v>
      </c>
      <c r="F25" s="5"/>
      <c r="G25" s="19">
        <v>176</v>
      </c>
      <c r="H25" s="10">
        <v>77.7</v>
      </c>
      <c r="I25" s="19">
        <v>176</v>
      </c>
      <c r="J25" s="19">
        <v>176</v>
      </c>
      <c r="K25" s="24">
        <v>176</v>
      </c>
      <c r="L25" s="24"/>
    </row>
    <row r="26" spans="1:12" ht="101.25" x14ac:dyDescent="0.2">
      <c r="A26" s="15">
        <f t="shared" si="0"/>
        <v>15</v>
      </c>
      <c r="B26" s="6" t="s">
        <v>5</v>
      </c>
      <c r="C26" s="7" t="s">
        <v>6</v>
      </c>
      <c r="D26" s="6" t="s">
        <v>3</v>
      </c>
      <c r="E26" s="5" t="s">
        <v>4</v>
      </c>
      <c r="F26" s="5"/>
      <c r="G26" s="19">
        <v>1</v>
      </c>
      <c r="H26" s="10">
        <v>0.5</v>
      </c>
      <c r="I26" s="19">
        <v>1</v>
      </c>
      <c r="J26" s="19">
        <v>1</v>
      </c>
      <c r="K26" s="24">
        <v>1</v>
      </c>
      <c r="L26" s="24"/>
    </row>
    <row r="27" spans="1:12" ht="90" x14ac:dyDescent="0.2">
      <c r="A27" s="15">
        <f t="shared" si="0"/>
        <v>16</v>
      </c>
      <c r="B27" s="6" t="s">
        <v>7</v>
      </c>
      <c r="C27" s="7" t="s">
        <v>8</v>
      </c>
      <c r="D27" s="6" t="s">
        <v>3</v>
      </c>
      <c r="E27" s="5" t="s">
        <v>4</v>
      </c>
      <c r="F27" s="5"/>
      <c r="G27" s="19">
        <v>235.8</v>
      </c>
      <c r="H27" s="10">
        <v>101.2</v>
      </c>
      <c r="I27" s="19">
        <v>235.8</v>
      </c>
      <c r="J27" s="19">
        <v>235.8</v>
      </c>
      <c r="K27" s="24">
        <v>235.8</v>
      </c>
      <c r="L27" s="24"/>
    </row>
    <row r="28" spans="1:12" ht="90" x14ac:dyDescent="0.2">
      <c r="A28" s="15">
        <f t="shared" si="0"/>
        <v>17</v>
      </c>
      <c r="B28" s="6" t="s">
        <v>9</v>
      </c>
      <c r="C28" s="7" t="s">
        <v>10</v>
      </c>
      <c r="D28" s="6" t="s">
        <v>3</v>
      </c>
      <c r="E28" s="5" t="s">
        <v>4</v>
      </c>
      <c r="F28" s="5"/>
      <c r="G28" s="19">
        <v>-27.4</v>
      </c>
      <c r="H28" s="10">
        <v>-15.5</v>
      </c>
      <c r="I28" s="19">
        <v>-27.4</v>
      </c>
      <c r="J28" s="19">
        <v>-27.4</v>
      </c>
      <c r="K28" s="24">
        <v>-27.4</v>
      </c>
      <c r="L28" s="24"/>
    </row>
    <row r="29" spans="1:12" ht="163.5" customHeight="1" x14ac:dyDescent="0.2">
      <c r="A29" s="15">
        <f t="shared" si="0"/>
        <v>18</v>
      </c>
      <c r="B29" s="6" t="s">
        <v>332</v>
      </c>
      <c r="C29" s="7" t="s">
        <v>333</v>
      </c>
      <c r="D29" s="6" t="s">
        <v>53</v>
      </c>
      <c r="E29" s="5" t="s">
        <v>54</v>
      </c>
      <c r="F29" s="5"/>
      <c r="G29" s="19">
        <v>190.5</v>
      </c>
      <c r="H29" s="10">
        <v>221</v>
      </c>
      <c r="I29" s="19">
        <f>190.5+52</f>
        <v>242.5</v>
      </c>
      <c r="J29" s="19">
        <v>0</v>
      </c>
      <c r="K29" s="24">
        <v>0</v>
      </c>
      <c r="L29" s="24"/>
    </row>
    <row r="30" spans="1:12" ht="112.5" x14ac:dyDescent="0.2">
      <c r="A30" s="36">
        <f t="shared" si="0"/>
        <v>19</v>
      </c>
      <c r="B30" s="6" t="s">
        <v>51</v>
      </c>
      <c r="C30" s="7" t="s">
        <v>52</v>
      </c>
      <c r="D30" s="6" t="s">
        <v>53</v>
      </c>
      <c r="E30" s="5" t="s">
        <v>54</v>
      </c>
      <c r="F30" s="5"/>
      <c r="G30" s="23">
        <v>0</v>
      </c>
      <c r="H30" s="10">
        <v>0</v>
      </c>
      <c r="I30" s="23">
        <v>0</v>
      </c>
      <c r="J30" s="23">
        <v>0</v>
      </c>
      <c r="K30" s="25">
        <v>0</v>
      </c>
      <c r="L30" s="25"/>
    </row>
    <row r="31" spans="1:12" ht="90" x14ac:dyDescent="0.2">
      <c r="A31" s="15">
        <f t="shared" si="0"/>
        <v>20</v>
      </c>
      <c r="B31" s="6" t="s">
        <v>49</v>
      </c>
      <c r="C31" s="7" t="s">
        <v>50</v>
      </c>
      <c r="D31" s="6" t="s">
        <v>53</v>
      </c>
      <c r="E31" s="5" t="s">
        <v>54</v>
      </c>
      <c r="F31" s="5"/>
      <c r="G31" s="23">
        <v>0</v>
      </c>
      <c r="H31" s="10">
        <v>0</v>
      </c>
      <c r="I31" s="23">
        <v>0</v>
      </c>
      <c r="J31" s="23">
        <v>0</v>
      </c>
      <c r="K31" s="25">
        <v>0</v>
      </c>
      <c r="L31" s="25"/>
    </row>
    <row r="32" spans="1:12" ht="165.75" x14ac:dyDescent="0.2">
      <c r="A32" s="15">
        <f t="shared" si="0"/>
        <v>21</v>
      </c>
      <c r="B32" s="39" t="s">
        <v>332</v>
      </c>
      <c r="C32" s="46" t="s">
        <v>333</v>
      </c>
      <c r="D32" s="39" t="s">
        <v>57</v>
      </c>
      <c r="E32" s="45" t="s">
        <v>58</v>
      </c>
      <c r="F32" s="5"/>
      <c r="G32" s="23">
        <v>1.2</v>
      </c>
      <c r="H32" s="10">
        <v>5.7</v>
      </c>
      <c r="I32" s="23">
        <f>1.2+4.5</f>
        <v>5.7</v>
      </c>
      <c r="J32" s="23">
        <v>0</v>
      </c>
      <c r="K32" s="25">
        <v>0</v>
      </c>
      <c r="L32" s="25"/>
    </row>
    <row r="33" spans="1:12" ht="90" x14ac:dyDescent="0.2">
      <c r="A33" s="15">
        <f t="shared" si="0"/>
        <v>22</v>
      </c>
      <c r="B33" s="6" t="s">
        <v>55</v>
      </c>
      <c r="C33" s="7" t="s">
        <v>56</v>
      </c>
      <c r="D33" s="6" t="s">
        <v>57</v>
      </c>
      <c r="E33" s="5" t="s">
        <v>58</v>
      </c>
      <c r="F33" s="5"/>
      <c r="G33" s="23">
        <v>0</v>
      </c>
      <c r="H33" s="10">
        <v>0</v>
      </c>
      <c r="I33" s="23">
        <v>0</v>
      </c>
      <c r="J33" s="23">
        <v>0</v>
      </c>
      <c r="K33" s="25">
        <v>0</v>
      </c>
      <c r="L33" s="25"/>
    </row>
    <row r="34" spans="1:12" ht="90" x14ac:dyDescent="0.2">
      <c r="A34" s="15">
        <f t="shared" si="0"/>
        <v>23</v>
      </c>
      <c r="B34" s="6" t="s">
        <v>49</v>
      </c>
      <c r="C34" s="7" t="s">
        <v>50</v>
      </c>
      <c r="D34" s="6" t="s">
        <v>57</v>
      </c>
      <c r="E34" s="5" t="s">
        <v>58</v>
      </c>
      <c r="F34" s="5"/>
      <c r="G34" s="23">
        <v>0</v>
      </c>
      <c r="H34" s="10">
        <v>0</v>
      </c>
      <c r="I34" s="23">
        <v>0</v>
      </c>
      <c r="J34" s="23">
        <v>0</v>
      </c>
      <c r="K34" s="25">
        <v>0</v>
      </c>
      <c r="L34" s="25"/>
    </row>
    <row r="35" spans="1:12" ht="67.5" x14ac:dyDescent="0.2">
      <c r="A35" s="15">
        <f t="shared" si="0"/>
        <v>24</v>
      </c>
      <c r="B35" s="6" t="s">
        <v>59</v>
      </c>
      <c r="C35" s="7" t="s">
        <v>60</v>
      </c>
      <c r="D35" s="6" t="s">
        <v>57</v>
      </c>
      <c r="E35" s="5" t="s">
        <v>58</v>
      </c>
      <c r="F35" s="5"/>
      <c r="G35" s="23">
        <v>0</v>
      </c>
      <c r="H35" s="10">
        <v>0</v>
      </c>
      <c r="I35" s="23">
        <v>0</v>
      </c>
      <c r="J35" s="23">
        <v>0</v>
      </c>
      <c r="K35" s="25">
        <v>0</v>
      </c>
      <c r="L35" s="25"/>
    </row>
    <row r="36" spans="1:12" ht="90" x14ac:dyDescent="0.2">
      <c r="A36" s="15">
        <f t="shared" si="0"/>
        <v>25</v>
      </c>
      <c r="B36" s="6" t="s">
        <v>237</v>
      </c>
      <c r="C36" s="7" t="s">
        <v>27</v>
      </c>
      <c r="D36" s="6" t="s">
        <v>11</v>
      </c>
      <c r="E36" s="5" t="s">
        <v>12</v>
      </c>
      <c r="F36" s="5"/>
      <c r="G36" s="19">
        <f>217039+868.1</f>
        <v>217907.1</v>
      </c>
      <c r="H36" s="10">
        <f>96459</f>
        <v>96459</v>
      </c>
      <c r="I36" s="19">
        <f>217039+868.1+2900</f>
        <v>220807.1</v>
      </c>
      <c r="J36" s="19">
        <v>219796</v>
      </c>
      <c r="K36" s="24">
        <v>222705</v>
      </c>
      <c r="L36" s="24"/>
    </row>
    <row r="37" spans="1:12" ht="157.5" x14ac:dyDescent="0.2">
      <c r="A37" s="15">
        <f t="shared" si="0"/>
        <v>26</v>
      </c>
      <c r="B37" s="6" t="s">
        <v>61</v>
      </c>
      <c r="C37" s="7" t="s">
        <v>62</v>
      </c>
      <c r="D37" s="6" t="s">
        <v>11</v>
      </c>
      <c r="E37" s="5" t="s">
        <v>12</v>
      </c>
      <c r="F37" s="5"/>
      <c r="G37" s="19">
        <v>2100</v>
      </c>
      <c r="H37" s="10">
        <v>-31.5</v>
      </c>
      <c r="I37" s="19">
        <v>2100</v>
      </c>
      <c r="J37" s="19">
        <v>2150</v>
      </c>
      <c r="K37" s="24">
        <v>2200</v>
      </c>
      <c r="L37" s="24"/>
    </row>
    <row r="38" spans="1:12" ht="90" x14ac:dyDescent="0.2">
      <c r="A38" s="15">
        <f t="shared" si="0"/>
        <v>27</v>
      </c>
      <c r="B38" s="6" t="s">
        <v>63</v>
      </c>
      <c r="C38" s="7" t="s">
        <v>64</v>
      </c>
      <c r="D38" s="6" t="s">
        <v>11</v>
      </c>
      <c r="E38" s="5" t="s">
        <v>12</v>
      </c>
      <c r="F38" s="5"/>
      <c r="G38" s="19">
        <v>1250</v>
      </c>
      <c r="H38" s="10">
        <v>991.4</v>
      </c>
      <c r="I38" s="19">
        <v>1250</v>
      </c>
      <c r="J38" s="19">
        <v>1300</v>
      </c>
      <c r="K38" s="24">
        <v>1350</v>
      </c>
      <c r="L38" s="24"/>
    </row>
    <row r="39" spans="1:12" ht="135" x14ac:dyDescent="0.2">
      <c r="A39" s="15">
        <f t="shared" si="0"/>
        <v>28</v>
      </c>
      <c r="B39" s="6" t="s">
        <v>13</v>
      </c>
      <c r="C39" s="7" t="s">
        <v>65</v>
      </c>
      <c r="D39" s="6" t="s">
        <v>11</v>
      </c>
      <c r="E39" s="5" t="s">
        <v>12</v>
      </c>
      <c r="F39" s="5"/>
      <c r="G39" s="19">
        <v>1249.8</v>
      </c>
      <c r="H39" s="10">
        <v>310.7</v>
      </c>
      <c r="I39" s="19">
        <v>1249.8</v>
      </c>
      <c r="J39" s="19">
        <v>1299.8</v>
      </c>
      <c r="K39" s="24">
        <v>1300.3</v>
      </c>
      <c r="L39" s="24"/>
    </row>
    <row r="40" spans="1:12" ht="67.5" x14ac:dyDescent="0.2">
      <c r="A40" s="15">
        <f t="shared" si="0"/>
        <v>29</v>
      </c>
      <c r="B40" s="6" t="s">
        <v>254</v>
      </c>
      <c r="C40" s="7" t="s">
        <v>252</v>
      </c>
      <c r="D40" s="6" t="s">
        <v>11</v>
      </c>
      <c r="E40" s="5" t="s">
        <v>12</v>
      </c>
      <c r="F40" s="5"/>
      <c r="G40" s="19">
        <v>1600</v>
      </c>
      <c r="H40" s="10">
        <v>681.4</v>
      </c>
      <c r="I40" s="19">
        <v>1600</v>
      </c>
      <c r="J40" s="19">
        <v>1620</v>
      </c>
      <c r="K40" s="24">
        <v>1620</v>
      </c>
      <c r="L40" s="24"/>
    </row>
    <row r="41" spans="1:12" ht="112.5" x14ac:dyDescent="0.2">
      <c r="A41" s="15">
        <f t="shared" si="0"/>
        <v>30</v>
      </c>
      <c r="B41" s="6" t="s">
        <v>255</v>
      </c>
      <c r="C41" s="7" t="s">
        <v>253</v>
      </c>
      <c r="D41" s="6" t="s">
        <v>11</v>
      </c>
      <c r="E41" s="5" t="s">
        <v>12</v>
      </c>
      <c r="F41" s="5"/>
      <c r="G41" s="19">
        <v>420</v>
      </c>
      <c r="H41" s="10">
        <v>246</v>
      </c>
      <c r="I41" s="19">
        <v>420</v>
      </c>
      <c r="J41" s="19">
        <v>420</v>
      </c>
      <c r="K41" s="24">
        <v>440</v>
      </c>
      <c r="L41" s="24"/>
    </row>
    <row r="42" spans="1:12" ht="56.25" x14ac:dyDescent="0.2">
      <c r="A42" s="15">
        <f t="shared" si="0"/>
        <v>31</v>
      </c>
      <c r="B42" s="6" t="s">
        <v>66</v>
      </c>
      <c r="C42" s="7" t="s">
        <v>67</v>
      </c>
      <c r="D42" s="6" t="s">
        <v>11</v>
      </c>
      <c r="E42" s="5" t="s">
        <v>12</v>
      </c>
      <c r="F42" s="5"/>
      <c r="G42" s="19">
        <v>12680.9</v>
      </c>
      <c r="H42" s="10">
        <v>6800.1</v>
      </c>
      <c r="I42" s="19">
        <v>12680.9</v>
      </c>
      <c r="J42" s="19">
        <v>3170.2</v>
      </c>
      <c r="K42" s="24">
        <v>0</v>
      </c>
      <c r="L42" s="24"/>
    </row>
    <row r="43" spans="1:12" ht="45" x14ac:dyDescent="0.2">
      <c r="A43" s="15">
        <f t="shared" si="0"/>
        <v>32</v>
      </c>
      <c r="B43" s="6" t="s">
        <v>68</v>
      </c>
      <c r="C43" s="7" t="s">
        <v>69</v>
      </c>
      <c r="D43" s="6" t="s">
        <v>11</v>
      </c>
      <c r="E43" s="5" t="s">
        <v>12</v>
      </c>
      <c r="F43" s="5"/>
      <c r="G43" s="19">
        <f>2988.6+423</f>
        <v>3411.6</v>
      </c>
      <c r="H43" s="10">
        <v>3490.5</v>
      </c>
      <c r="I43" s="19">
        <f>2988.6+423+400</f>
        <v>3811.6</v>
      </c>
      <c r="J43" s="19">
        <v>2988.6</v>
      </c>
      <c r="K43" s="24">
        <v>2988.6</v>
      </c>
      <c r="L43" s="24"/>
    </row>
    <row r="44" spans="1:12" ht="22.5" hidden="1" x14ac:dyDescent="0.2">
      <c r="A44" s="15">
        <f t="shared" si="0"/>
        <v>33</v>
      </c>
      <c r="B44" s="6" t="s">
        <v>70</v>
      </c>
      <c r="C44" s="7" t="s">
        <v>71</v>
      </c>
      <c r="D44" s="6" t="s">
        <v>11</v>
      </c>
      <c r="E44" s="5" t="s">
        <v>12</v>
      </c>
      <c r="F44" s="5"/>
      <c r="G44" s="19"/>
      <c r="H44" s="21"/>
      <c r="I44" s="19"/>
      <c r="J44" s="22"/>
      <c r="K44" s="26"/>
      <c r="L44" s="26"/>
    </row>
    <row r="45" spans="1:12" ht="78.75" x14ac:dyDescent="0.2">
      <c r="A45" s="15">
        <f t="shared" si="0"/>
        <v>34</v>
      </c>
      <c r="B45" s="6" t="s">
        <v>72</v>
      </c>
      <c r="C45" s="7" t="s">
        <v>73</v>
      </c>
      <c r="D45" s="6" t="s">
        <v>11</v>
      </c>
      <c r="E45" s="5" t="s">
        <v>12</v>
      </c>
      <c r="F45" s="5"/>
      <c r="G45" s="19">
        <v>91</v>
      </c>
      <c r="H45" s="10">
        <v>72.400000000000006</v>
      </c>
      <c r="I45" s="19">
        <v>91</v>
      </c>
      <c r="J45" s="19">
        <v>92</v>
      </c>
      <c r="K45" s="24">
        <v>93</v>
      </c>
      <c r="L45" s="24"/>
    </row>
    <row r="46" spans="1:12" ht="90" x14ac:dyDescent="0.2">
      <c r="A46" s="15">
        <f t="shared" si="0"/>
        <v>35</v>
      </c>
      <c r="B46" s="6" t="s">
        <v>74</v>
      </c>
      <c r="C46" s="7" t="s">
        <v>75</v>
      </c>
      <c r="D46" s="6" t="s">
        <v>11</v>
      </c>
      <c r="E46" s="5" t="s">
        <v>12</v>
      </c>
      <c r="F46" s="5"/>
      <c r="G46" s="19">
        <v>5504</v>
      </c>
      <c r="H46" s="10">
        <v>2729.8</v>
      </c>
      <c r="I46" s="19">
        <v>5504</v>
      </c>
      <c r="J46" s="19">
        <v>5559</v>
      </c>
      <c r="K46" s="24">
        <v>5615</v>
      </c>
      <c r="L46" s="24"/>
    </row>
    <row r="47" spans="1:12" ht="90" x14ac:dyDescent="0.2">
      <c r="A47" s="15">
        <f t="shared" si="0"/>
        <v>36</v>
      </c>
      <c r="B47" s="6" t="s">
        <v>238</v>
      </c>
      <c r="C47" s="7" t="s">
        <v>239</v>
      </c>
      <c r="D47" s="6" t="s">
        <v>11</v>
      </c>
      <c r="E47" s="5" t="s">
        <v>12</v>
      </c>
      <c r="F47" s="5"/>
      <c r="G47" s="23">
        <v>0</v>
      </c>
      <c r="H47" s="10">
        <v>0</v>
      </c>
      <c r="I47" s="23">
        <v>0</v>
      </c>
      <c r="J47" s="23">
        <v>0</v>
      </c>
      <c r="K47" s="25">
        <v>0</v>
      </c>
      <c r="L47" s="25"/>
    </row>
    <row r="48" spans="1:12" ht="92.25" customHeight="1" x14ac:dyDescent="0.2">
      <c r="A48" s="15">
        <f t="shared" si="0"/>
        <v>37</v>
      </c>
      <c r="B48" s="32" t="s">
        <v>334</v>
      </c>
      <c r="C48" s="7" t="s">
        <v>335</v>
      </c>
      <c r="D48" s="6" t="s">
        <v>11</v>
      </c>
      <c r="E48" s="5" t="s">
        <v>12</v>
      </c>
      <c r="F48" s="5"/>
      <c r="G48" s="23">
        <v>5.5</v>
      </c>
      <c r="H48" s="10">
        <v>9.3000000000000007</v>
      </c>
      <c r="I48" s="23">
        <f>5.5+3</f>
        <v>8.5</v>
      </c>
      <c r="J48" s="23">
        <v>0</v>
      </c>
      <c r="K48" s="25">
        <v>0</v>
      </c>
      <c r="L48" s="25"/>
    </row>
    <row r="49" spans="1:12" ht="112.5" x14ac:dyDescent="0.2">
      <c r="A49" s="15">
        <f t="shared" si="0"/>
        <v>38</v>
      </c>
      <c r="B49" s="6" t="s">
        <v>76</v>
      </c>
      <c r="C49" s="7" t="s">
        <v>77</v>
      </c>
      <c r="D49" s="6" t="s">
        <v>78</v>
      </c>
      <c r="E49" s="5" t="s">
        <v>79</v>
      </c>
      <c r="F49" s="5"/>
      <c r="G49" s="23">
        <v>0</v>
      </c>
      <c r="H49" s="10">
        <v>0</v>
      </c>
      <c r="I49" s="23">
        <v>0</v>
      </c>
      <c r="J49" s="23">
        <v>0</v>
      </c>
      <c r="K49" s="25">
        <v>0</v>
      </c>
      <c r="L49" s="25"/>
    </row>
    <row r="50" spans="1:12" ht="161.25" customHeight="1" x14ac:dyDescent="0.2">
      <c r="A50" s="15">
        <f t="shared" si="0"/>
        <v>39</v>
      </c>
      <c r="B50" s="6" t="s">
        <v>332</v>
      </c>
      <c r="C50" s="7" t="s">
        <v>333</v>
      </c>
      <c r="D50" s="6" t="s">
        <v>78</v>
      </c>
      <c r="E50" s="5" t="s">
        <v>79</v>
      </c>
      <c r="F50" s="5"/>
      <c r="G50" s="23">
        <v>192.2</v>
      </c>
      <c r="H50" s="10">
        <v>256.5</v>
      </c>
      <c r="I50" s="23">
        <f>192.2+67.5</f>
        <v>259.7</v>
      </c>
      <c r="J50" s="23">
        <v>0</v>
      </c>
      <c r="K50" s="25">
        <v>0</v>
      </c>
      <c r="L50" s="25"/>
    </row>
    <row r="51" spans="1:12" ht="90" x14ac:dyDescent="0.2">
      <c r="A51" s="15">
        <f t="shared" si="0"/>
        <v>40</v>
      </c>
      <c r="B51" s="6" t="s">
        <v>45</v>
      </c>
      <c r="C51" s="7" t="s">
        <v>46</v>
      </c>
      <c r="D51" s="6" t="s">
        <v>78</v>
      </c>
      <c r="E51" s="5" t="s">
        <v>79</v>
      </c>
      <c r="F51" s="5"/>
      <c r="G51" s="19">
        <v>0</v>
      </c>
      <c r="H51" s="10">
        <v>0</v>
      </c>
      <c r="I51" s="19">
        <v>0</v>
      </c>
      <c r="J51" s="19">
        <v>0</v>
      </c>
      <c r="K51" s="24">
        <v>0</v>
      </c>
      <c r="L51" s="24"/>
    </row>
    <row r="52" spans="1:12" ht="112.5" x14ac:dyDescent="0.2">
      <c r="A52" s="15">
        <f t="shared" si="0"/>
        <v>41</v>
      </c>
      <c r="B52" s="6" t="s">
        <v>51</v>
      </c>
      <c r="C52" s="7" t="s">
        <v>52</v>
      </c>
      <c r="D52" s="6" t="s">
        <v>78</v>
      </c>
      <c r="E52" s="5" t="s">
        <v>79</v>
      </c>
      <c r="F52" s="5"/>
      <c r="G52" s="23">
        <v>0</v>
      </c>
      <c r="H52" s="10">
        <v>0</v>
      </c>
      <c r="I52" s="23">
        <v>0</v>
      </c>
      <c r="J52" s="23">
        <v>0</v>
      </c>
      <c r="K52" s="25">
        <v>0</v>
      </c>
      <c r="L52" s="25"/>
    </row>
    <row r="53" spans="1:12" ht="112.5" x14ac:dyDescent="0.2">
      <c r="A53" s="15">
        <f t="shared" si="0"/>
        <v>42</v>
      </c>
      <c r="B53" s="6" t="s">
        <v>80</v>
      </c>
      <c r="C53" s="7" t="s">
        <v>81</v>
      </c>
      <c r="D53" s="6" t="s">
        <v>78</v>
      </c>
      <c r="E53" s="5" t="s">
        <v>79</v>
      </c>
      <c r="F53" s="5"/>
      <c r="G53" s="19">
        <v>0</v>
      </c>
      <c r="H53" s="10">
        <v>0</v>
      </c>
      <c r="I53" s="19">
        <v>0</v>
      </c>
      <c r="J53" s="19">
        <v>0</v>
      </c>
      <c r="K53" s="24">
        <v>0</v>
      </c>
      <c r="L53" s="24"/>
    </row>
    <row r="54" spans="1:12" ht="67.5" x14ac:dyDescent="0.2">
      <c r="A54" s="15">
        <f t="shared" si="0"/>
        <v>43</v>
      </c>
      <c r="B54" s="6" t="s">
        <v>82</v>
      </c>
      <c r="C54" s="7" t="s">
        <v>83</v>
      </c>
      <c r="D54" s="6" t="s">
        <v>78</v>
      </c>
      <c r="E54" s="5" t="s">
        <v>79</v>
      </c>
      <c r="F54" s="5"/>
      <c r="G54" s="23">
        <v>0</v>
      </c>
      <c r="H54" s="10">
        <v>0</v>
      </c>
      <c r="I54" s="23">
        <v>0</v>
      </c>
      <c r="J54" s="23">
        <v>0</v>
      </c>
      <c r="K54" s="25">
        <v>0</v>
      </c>
      <c r="L54" s="25"/>
    </row>
    <row r="55" spans="1:12" ht="123.75" x14ac:dyDescent="0.2">
      <c r="A55" s="15">
        <f t="shared" si="0"/>
        <v>44</v>
      </c>
      <c r="B55" s="6" t="s">
        <v>84</v>
      </c>
      <c r="C55" s="7" t="s">
        <v>85</v>
      </c>
      <c r="D55" s="6" t="s">
        <v>78</v>
      </c>
      <c r="E55" s="5" t="s">
        <v>79</v>
      </c>
      <c r="F55" s="5"/>
      <c r="G55" s="23">
        <v>0</v>
      </c>
      <c r="H55" s="10">
        <v>0</v>
      </c>
      <c r="I55" s="23">
        <v>0</v>
      </c>
      <c r="J55" s="23">
        <v>0</v>
      </c>
      <c r="K55" s="25">
        <v>0</v>
      </c>
      <c r="L55" s="25"/>
    </row>
    <row r="56" spans="1:12" ht="90" x14ac:dyDescent="0.2">
      <c r="A56" s="15">
        <f t="shared" si="0"/>
        <v>45</v>
      </c>
      <c r="B56" s="6" t="s">
        <v>49</v>
      </c>
      <c r="C56" s="7" t="s">
        <v>50</v>
      </c>
      <c r="D56" s="6" t="s">
        <v>78</v>
      </c>
      <c r="E56" s="5" t="s">
        <v>79</v>
      </c>
      <c r="F56" s="5"/>
      <c r="G56" s="23">
        <v>0</v>
      </c>
      <c r="H56" s="10">
        <v>0</v>
      </c>
      <c r="I56" s="23">
        <v>0</v>
      </c>
      <c r="J56" s="23">
        <v>0</v>
      </c>
      <c r="K56" s="25">
        <v>0</v>
      </c>
      <c r="L56" s="25"/>
    </row>
    <row r="57" spans="1:12" ht="90" x14ac:dyDescent="0.2">
      <c r="A57" s="15">
        <f t="shared" si="0"/>
        <v>46</v>
      </c>
      <c r="B57" s="6" t="s">
        <v>49</v>
      </c>
      <c r="C57" s="7" t="s">
        <v>50</v>
      </c>
      <c r="D57" s="6" t="s">
        <v>86</v>
      </c>
      <c r="E57" s="5" t="s">
        <v>87</v>
      </c>
      <c r="F57" s="5"/>
      <c r="G57" s="19">
        <v>0</v>
      </c>
      <c r="H57" s="10">
        <v>0</v>
      </c>
      <c r="I57" s="19">
        <v>0</v>
      </c>
      <c r="J57" s="19">
        <v>0</v>
      </c>
      <c r="K57" s="24">
        <v>0</v>
      </c>
      <c r="L57" s="24"/>
    </row>
    <row r="58" spans="1:12" ht="163.5" customHeight="1" x14ac:dyDescent="0.2">
      <c r="A58" s="15">
        <f t="shared" si="0"/>
        <v>47</v>
      </c>
      <c r="B58" s="6" t="s">
        <v>332</v>
      </c>
      <c r="C58" s="7" t="s">
        <v>333</v>
      </c>
      <c r="D58" s="6" t="s">
        <v>90</v>
      </c>
      <c r="E58" s="5" t="s">
        <v>91</v>
      </c>
      <c r="F58" s="5"/>
      <c r="G58" s="19">
        <v>12</v>
      </c>
      <c r="H58" s="10">
        <v>12</v>
      </c>
      <c r="I58" s="19">
        <f>12+0.5</f>
        <v>12.5</v>
      </c>
      <c r="J58" s="19">
        <v>0</v>
      </c>
      <c r="K58" s="24">
        <v>0</v>
      </c>
      <c r="L58" s="24"/>
    </row>
    <row r="59" spans="1:12" ht="67.5" x14ac:dyDescent="0.2">
      <c r="A59" s="15">
        <f t="shared" si="0"/>
        <v>48</v>
      </c>
      <c r="B59" s="6" t="s">
        <v>88</v>
      </c>
      <c r="C59" s="7" t="s">
        <v>89</v>
      </c>
      <c r="D59" s="6" t="s">
        <v>90</v>
      </c>
      <c r="E59" s="5" t="s">
        <v>91</v>
      </c>
      <c r="F59" s="5"/>
      <c r="G59" s="23">
        <v>0</v>
      </c>
      <c r="H59" s="10">
        <v>0</v>
      </c>
      <c r="I59" s="23">
        <v>0</v>
      </c>
      <c r="J59" s="23">
        <v>0</v>
      </c>
      <c r="K59" s="25">
        <v>0</v>
      </c>
      <c r="L59" s="25"/>
    </row>
    <row r="60" spans="1:12" ht="123.75" x14ac:dyDescent="0.2">
      <c r="A60" s="15">
        <f t="shared" si="0"/>
        <v>49</v>
      </c>
      <c r="B60" s="6" t="s">
        <v>84</v>
      </c>
      <c r="C60" s="7" t="s">
        <v>85</v>
      </c>
      <c r="D60" s="6" t="s">
        <v>92</v>
      </c>
      <c r="E60" s="5" t="s">
        <v>93</v>
      </c>
      <c r="F60" s="5"/>
      <c r="G60" s="23">
        <v>0</v>
      </c>
      <c r="H60" s="10">
        <v>0</v>
      </c>
      <c r="I60" s="23">
        <v>0</v>
      </c>
      <c r="J60" s="23">
        <v>0</v>
      </c>
      <c r="K60" s="25">
        <v>0</v>
      </c>
      <c r="L60" s="25"/>
    </row>
    <row r="61" spans="1:12" ht="90" x14ac:dyDescent="0.2">
      <c r="A61" s="15">
        <f t="shared" si="0"/>
        <v>50</v>
      </c>
      <c r="B61" s="6" t="s">
        <v>49</v>
      </c>
      <c r="C61" s="7" t="s">
        <v>50</v>
      </c>
      <c r="D61" s="6" t="s">
        <v>94</v>
      </c>
      <c r="E61" s="5" t="s">
        <v>95</v>
      </c>
      <c r="F61" s="5"/>
      <c r="G61" s="19">
        <v>0</v>
      </c>
      <c r="H61" s="10">
        <v>0</v>
      </c>
      <c r="I61" s="19">
        <v>0</v>
      </c>
      <c r="J61" s="19">
        <v>0</v>
      </c>
      <c r="K61" s="24">
        <v>0</v>
      </c>
      <c r="L61" s="24"/>
    </row>
    <row r="62" spans="1:12" ht="168.75" x14ac:dyDescent="0.2">
      <c r="A62" s="15">
        <f t="shared" si="0"/>
        <v>51</v>
      </c>
      <c r="B62" s="6" t="s">
        <v>332</v>
      </c>
      <c r="C62" s="7" t="s">
        <v>333</v>
      </c>
      <c r="D62" s="6" t="s">
        <v>14</v>
      </c>
      <c r="E62" s="5" t="s">
        <v>15</v>
      </c>
      <c r="F62" s="5"/>
      <c r="G62" s="19">
        <v>0.2</v>
      </c>
      <c r="H62" s="10">
        <v>3.6</v>
      </c>
      <c r="I62" s="19">
        <f>0.2+3.4</f>
        <v>3.6</v>
      </c>
      <c r="J62" s="19">
        <v>0</v>
      </c>
      <c r="K62" s="24">
        <v>0</v>
      </c>
      <c r="L62" s="24"/>
    </row>
    <row r="63" spans="1:12" ht="78.75" x14ac:dyDescent="0.2">
      <c r="A63" s="15">
        <f t="shared" si="0"/>
        <v>52</v>
      </c>
      <c r="B63" s="6" t="s">
        <v>96</v>
      </c>
      <c r="C63" s="7" t="s">
        <v>97</v>
      </c>
      <c r="D63" s="6" t="s">
        <v>14</v>
      </c>
      <c r="E63" s="5" t="s">
        <v>15</v>
      </c>
      <c r="F63" s="5"/>
      <c r="G63" s="19">
        <v>0</v>
      </c>
      <c r="H63" s="10">
        <v>0</v>
      </c>
      <c r="I63" s="19">
        <v>0</v>
      </c>
      <c r="J63" s="19">
        <v>0</v>
      </c>
      <c r="K63" s="24">
        <v>0</v>
      </c>
      <c r="L63" s="24"/>
    </row>
    <row r="64" spans="1:12" ht="67.5" x14ac:dyDescent="0.2">
      <c r="A64" s="15">
        <f t="shared" si="0"/>
        <v>53</v>
      </c>
      <c r="B64" s="6" t="s">
        <v>98</v>
      </c>
      <c r="C64" s="7" t="s">
        <v>99</v>
      </c>
      <c r="D64" s="6" t="s">
        <v>14</v>
      </c>
      <c r="E64" s="5" t="s">
        <v>15</v>
      </c>
      <c r="F64" s="5"/>
      <c r="G64" s="23">
        <v>0</v>
      </c>
      <c r="H64" s="10">
        <v>0</v>
      </c>
      <c r="I64" s="23">
        <v>0</v>
      </c>
      <c r="J64" s="23">
        <v>0</v>
      </c>
      <c r="K64" s="25">
        <v>0</v>
      </c>
      <c r="L64" s="25"/>
    </row>
    <row r="65" spans="1:12" ht="225" x14ac:dyDescent="0.2">
      <c r="A65" s="15">
        <f t="shared" si="0"/>
        <v>54</v>
      </c>
      <c r="B65" s="37" t="s">
        <v>347</v>
      </c>
      <c r="C65" s="41" t="s">
        <v>348</v>
      </c>
      <c r="D65" s="37" t="s">
        <v>336</v>
      </c>
      <c r="E65" s="40" t="s">
        <v>337</v>
      </c>
      <c r="F65" s="5"/>
      <c r="G65" s="23">
        <v>8.5</v>
      </c>
      <c r="H65" s="10">
        <v>8.5</v>
      </c>
      <c r="I65" s="23">
        <v>8.5</v>
      </c>
      <c r="J65" s="23">
        <v>0</v>
      </c>
      <c r="K65" s="25">
        <v>0</v>
      </c>
      <c r="L65" s="25"/>
    </row>
    <row r="66" spans="1:12" ht="180" x14ac:dyDescent="0.2">
      <c r="A66" s="15">
        <f t="shared" si="0"/>
        <v>55</v>
      </c>
      <c r="B66" s="37" t="s">
        <v>349</v>
      </c>
      <c r="C66" s="41" t="s">
        <v>350</v>
      </c>
      <c r="D66" s="37" t="s">
        <v>336</v>
      </c>
      <c r="E66" s="40" t="s">
        <v>337</v>
      </c>
      <c r="F66" s="5"/>
      <c r="G66" s="23">
        <v>10</v>
      </c>
      <c r="H66" s="10">
        <v>16</v>
      </c>
      <c r="I66" s="23">
        <f>10+6</f>
        <v>16</v>
      </c>
      <c r="J66" s="23">
        <v>0</v>
      </c>
      <c r="K66" s="25">
        <v>0</v>
      </c>
      <c r="L66" s="25"/>
    </row>
    <row r="67" spans="1:12" ht="135" x14ac:dyDescent="0.2">
      <c r="A67" s="15">
        <f t="shared" si="0"/>
        <v>56</v>
      </c>
      <c r="B67" s="37" t="s">
        <v>351</v>
      </c>
      <c r="C67" s="41" t="s">
        <v>352</v>
      </c>
      <c r="D67" s="37" t="s">
        <v>336</v>
      </c>
      <c r="E67" s="40" t="s">
        <v>337</v>
      </c>
      <c r="F67" s="5"/>
      <c r="G67" s="23">
        <v>2.5</v>
      </c>
      <c r="H67" s="10">
        <v>5</v>
      </c>
      <c r="I67" s="23">
        <f>2.5+2.5</f>
        <v>5</v>
      </c>
      <c r="J67" s="23">
        <v>0</v>
      </c>
      <c r="K67" s="25">
        <v>0</v>
      </c>
      <c r="L67" s="25"/>
    </row>
    <row r="68" spans="1:12" ht="135" x14ac:dyDescent="0.2">
      <c r="A68" s="15">
        <f t="shared" si="0"/>
        <v>57</v>
      </c>
      <c r="B68" s="37" t="s">
        <v>353</v>
      </c>
      <c r="C68" s="41" t="s">
        <v>354</v>
      </c>
      <c r="D68" s="37" t="s">
        <v>336</v>
      </c>
      <c r="E68" s="40" t="s">
        <v>337</v>
      </c>
      <c r="F68" s="5"/>
      <c r="G68" s="23">
        <v>7</v>
      </c>
      <c r="H68" s="10">
        <v>10</v>
      </c>
      <c r="I68" s="23">
        <f>7+3</f>
        <v>10</v>
      </c>
      <c r="J68" s="23">
        <v>0</v>
      </c>
      <c r="K68" s="25">
        <v>0</v>
      </c>
      <c r="L68" s="25"/>
    </row>
    <row r="69" spans="1:12" ht="112.5" x14ac:dyDescent="0.2">
      <c r="A69" s="15">
        <f t="shared" si="0"/>
        <v>58</v>
      </c>
      <c r="B69" s="37" t="s">
        <v>355</v>
      </c>
      <c r="C69" s="41" t="s">
        <v>356</v>
      </c>
      <c r="D69" s="37" t="s">
        <v>336</v>
      </c>
      <c r="E69" s="40" t="s">
        <v>337</v>
      </c>
      <c r="F69" s="5"/>
      <c r="G69" s="23">
        <v>0.5</v>
      </c>
      <c r="H69" s="10">
        <v>0.5</v>
      </c>
      <c r="I69" s="23">
        <f>0.5+0.5</f>
        <v>1</v>
      </c>
      <c r="J69" s="23">
        <v>0</v>
      </c>
      <c r="K69" s="25">
        <v>0</v>
      </c>
      <c r="L69" s="25"/>
    </row>
    <row r="70" spans="1:12" ht="146.25" x14ac:dyDescent="0.2">
      <c r="A70" s="15">
        <f t="shared" si="0"/>
        <v>59</v>
      </c>
      <c r="B70" s="37" t="s">
        <v>357</v>
      </c>
      <c r="C70" s="41" t="s">
        <v>358</v>
      </c>
      <c r="D70" s="37" t="s">
        <v>336</v>
      </c>
      <c r="E70" s="40" t="s">
        <v>337</v>
      </c>
      <c r="F70" s="5"/>
      <c r="G70" s="23">
        <v>2</v>
      </c>
      <c r="H70" s="10">
        <v>4</v>
      </c>
      <c r="I70" s="23">
        <f>2+2</f>
        <v>4</v>
      </c>
      <c r="J70" s="23">
        <v>0</v>
      </c>
      <c r="K70" s="25">
        <v>0</v>
      </c>
      <c r="L70" s="25"/>
    </row>
    <row r="71" spans="1:12" ht="157.5" x14ac:dyDescent="0.2">
      <c r="A71" s="15">
        <f t="shared" si="0"/>
        <v>60</v>
      </c>
      <c r="B71" s="37" t="s">
        <v>359</v>
      </c>
      <c r="C71" s="41" t="s">
        <v>360</v>
      </c>
      <c r="D71" s="37" t="s">
        <v>336</v>
      </c>
      <c r="E71" s="40" t="s">
        <v>337</v>
      </c>
      <c r="F71" s="5"/>
      <c r="G71" s="23">
        <v>1.5</v>
      </c>
      <c r="H71" s="10">
        <v>1.5</v>
      </c>
      <c r="I71" s="23">
        <v>1.5</v>
      </c>
      <c r="J71" s="23">
        <v>0</v>
      </c>
      <c r="K71" s="25">
        <v>0</v>
      </c>
      <c r="L71" s="25"/>
    </row>
    <row r="72" spans="1:12" ht="135" x14ac:dyDescent="0.2">
      <c r="A72" s="15">
        <f t="shared" si="0"/>
        <v>61</v>
      </c>
      <c r="B72" s="37" t="s">
        <v>361</v>
      </c>
      <c r="C72" s="41" t="s">
        <v>362</v>
      </c>
      <c r="D72" s="37" t="s">
        <v>336</v>
      </c>
      <c r="E72" s="40" t="s">
        <v>337</v>
      </c>
      <c r="F72" s="5"/>
      <c r="G72" s="23">
        <v>0.3</v>
      </c>
      <c r="H72" s="10">
        <v>3.2</v>
      </c>
      <c r="I72" s="23">
        <f>0.3+2.9</f>
        <v>3.1999999999999997</v>
      </c>
      <c r="J72" s="23">
        <v>0</v>
      </c>
      <c r="K72" s="25">
        <v>0</v>
      </c>
      <c r="L72" s="25"/>
    </row>
    <row r="73" spans="1:12" ht="168.75" x14ac:dyDescent="0.2">
      <c r="A73" s="15">
        <f t="shared" si="0"/>
        <v>62</v>
      </c>
      <c r="B73" s="37" t="s">
        <v>363</v>
      </c>
      <c r="C73" s="41" t="s">
        <v>364</v>
      </c>
      <c r="D73" s="37" t="s">
        <v>336</v>
      </c>
      <c r="E73" s="40" t="s">
        <v>337</v>
      </c>
      <c r="F73" s="5"/>
      <c r="G73" s="23">
        <v>0.2</v>
      </c>
      <c r="H73" s="10">
        <v>0.3</v>
      </c>
      <c r="I73" s="23">
        <f>0.2+0.1</f>
        <v>0.30000000000000004</v>
      </c>
      <c r="J73" s="23">
        <v>0</v>
      </c>
      <c r="K73" s="25">
        <v>0</v>
      </c>
      <c r="L73" s="25"/>
    </row>
    <row r="74" spans="1:12" ht="146.25" x14ac:dyDescent="0.2">
      <c r="A74" s="15">
        <f t="shared" si="0"/>
        <v>63</v>
      </c>
      <c r="B74" s="37" t="s">
        <v>338</v>
      </c>
      <c r="C74" s="41" t="s">
        <v>341</v>
      </c>
      <c r="D74" s="37" t="s">
        <v>336</v>
      </c>
      <c r="E74" s="40" t="s">
        <v>337</v>
      </c>
      <c r="F74" s="5"/>
      <c r="G74" s="23">
        <v>1.9</v>
      </c>
      <c r="H74" s="10">
        <v>3.9</v>
      </c>
      <c r="I74" s="23">
        <f>1.9+2.3</f>
        <v>4.1999999999999993</v>
      </c>
      <c r="J74" s="23">
        <v>0</v>
      </c>
      <c r="K74" s="25">
        <v>0</v>
      </c>
      <c r="L74" s="25"/>
    </row>
    <row r="75" spans="1:12" ht="109.5" customHeight="1" x14ac:dyDescent="0.2">
      <c r="A75" s="15"/>
      <c r="B75" s="37" t="s">
        <v>374</v>
      </c>
      <c r="C75" s="41" t="s">
        <v>375</v>
      </c>
      <c r="D75" s="37" t="s">
        <v>336</v>
      </c>
      <c r="E75" s="40" t="s">
        <v>337</v>
      </c>
      <c r="F75" s="5"/>
      <c r="G75" s="23">
        <v>0</v>
      </c>
      <c r="H75" s="10">
        <v>2</v>
      </c>
      <c r="I75" s="23">
        <v>2</v>
      </c>
      <c r="J75" s="23">
        <v>0</v>
      </c>
      <c r="K75" s="25">
        <v>0</v>
      </c>
      <c r="L75" s="25"/>
    </row>
    <row r="76" spans="1:12" ht="216.75" x14ac:dyDescent="0.2">
      <c r="A76" s="15">
        <f>A74+1</f>
        <v>64</v>
      </c>
      <c r="B76" s="42" t="s">
        <v>365</v>
      </c>
      <c r="C76" s="38" t="s">
        <v>366</v>
      </c>
      <c r="D76" s="37" t="s">
        <v>336</v>
      </c>
      <c r="E76" s="40" t="s">
        <v>337</v>
      </c>
      <c r="F76" s="5"/>
      <c r="G76" s="23">
        <v>5</v>
      </c>
      <c r="H76" s="10">
        <v>5</v>
      </c>
      <c r="I76" s="23">
        <f>5+0.5</f>
        <v>5.5</v>
      </c>
      <c r="J76" s="23">
        <v>0</v>
      </c>
      <c r="K76" s="25">
        <v>0</v>
      </c>
      <c r="L76" s="25"/>
    </row>
    <row r="77" spans="1:12" ht="102" x14ac:dyDescent="0.2">
      <c r="A77" s="15">
        <f t="shared" si="0"/>
        <v>65</v>
      </c>
      <c r="B77" s="42" t="s">
        <v>367</v>
      </c>
      <c r="C77" s="38" t="s">
        <v>368</v>
      </c>
      <c r="D77" s="37" t="s">
        <v>336</v>
      </c>
      <c r="E77" s="40" t="s">
        <v>337</v>
      </c>
      <c r="F77" s="5"/>
      <c r="G77" s="23">
        <v>2</v>
      </c>
      <c r="H77" s="10">
        <v>2</v>
      </c>
      <c r="I77" s="23">
        <v>2</v>
      </c>
      <c r="J77" s="23">
        <v>0</v>
      </c>
      <c r="K77" s="25">
        <v>0</v>
      </c>
      <c r="L77" s="25"/>
    </row>
    <row r="78" spans="1:12" ht="112.5" x14ac:dyDescent="0.2">
      <c r="A78" s="15">
        <f t="shared" si="0"/>
        <v>66</v>
      </c>
      <c r="B78" s="37" t="s">
        <v>339</v>
      </c>
      <c r="C78" s="41" t="s">
        <v>342</v>
      </c>
      <c r="D78" s="37" t="s">
        <v>336</v>
      </c>
      <c r="E78" s="40" t="s">
        <v>337</v>
      </c>
      <c r="F78" s="5"/>
      <c r="G78" s="23">
        <v>47</v>
      </c>
      <c r="H78" s="10">
        <v>67.3</v>
      </c>
      <c r="I78" s="23">
        <f>47+22.4</f>
        <v>69.400000000000006</v>
      </c>
      <c r="J78" s="23">
        <v>0</v>
      </c>
      <c r="K78" s="25">
        <v>0</v>
      </c>
      <c r="L78" s="25"/>
    </row>
    <row r="79" spans="1:12" ht="292.5" x14ac:dyDescent="0.2">
      <c r="A79" s="15">
        <f t="shared" si="0"/>
        <v>67</v>
      </c>
      <c r="B79" s="37" t="s">
        <v>340</v>
      </c>
      <c r="C79" s="41" t="s">
        <v>343</v>
      </c>
      <c r="D79" s="37" t="s">
        <v>336</v>
      </c>
      <c r="E79" s="40" t="s">
        <v>337</v>
      </c>
      <c r="F79" s="5"/>
      <c r="G79" s="23">
        <v>9</v>
      </c>
      <c r="H79" s="10">
        <v>10.5</v>
      </c>
      <c r="I79" s="23">
        <f>9+10.6</f>
        <v>19.600000000000001</v>
      </c>
      <c r="J79" s="23">
        <v>0</v>
      </c>
      <c r="K79" s="25">
        <v>0</v>
      </c>
      <c r="L79" s="25"/>
    </row>
    <row r="80" spans="1:12" ht="67.5" x14ac:dyDescent="0.2">
      <c r="A80" s="15">
        <f t="shared" ref="A80:A145" si="1">A79+1</f>
        <v>68</v>
      </c>
      <c r="B80" s="6" t="s">
        <v>100</v>
      </c>
      <c r="C80" s="7" t="s">
        <v>101</v>
      </c>
      <c r="D80" s="6" t="s">
        <v>102</v>
      </c>
      <c r="E80" s="5" t="s">
        <v>103</v>
      </c>
      <c r="F80" s="5"/>
      <c r="G80" s="23">
        <v>0</v>
      </c>
      <c r="H80" s="10">
        <v>0</v>
      </c>
      <c r="I80" s="23">
        <v>0</v>
      </c>
      <c r="J80" s="23">
        <v>0</v>
      </c>
      <c r="K80" s="25">
        <v>0</v>
      </c>
      <c r="L80" s="25"/>
    </row>
    <row r="81" spans="1:12" ht="96" customHeight="1" x14ac:dyDescent="0.2">
      <c r="A81" s="15">
        <f t="shared" si="1"/>
        <v>69</v>
      </c>
      <c r="B81" s="6" t="s">
        <v>318</v>
      </c>
      <c r="C81" s="7" t="s">
        <v>319</v>
      </c>
      <c r="D81" s="6" t="s">
        <v>240</v>
      </c>
      <c r="E81" s="5" t="s">
        <v>241</v>
      </c>
      <c r="F81" s="5"/>
      <c r="G81" s="23">
        <v>3.3</v>
      </c>
      <c r="H81" s="10">
        <v>0</v>
      </c>
      <c r="I81" s="23">
        <v>3.3</v>
      </c>
      <c r="J81" s="23">
        <v>3.3</v>
      </c>
      <c r="K81" s="25">
        <v>3.3</v>
      </c>
      <c r="L81" s="25"/>
    </row>
    <row r="82" spans="1:12" ht="45" x14ac:dyDescent="0.2">
      <c r="A82" s="15">
        <f t="shared" si="1"/>
        <v>70</v>
      </c>
      <c r="B82" s="6" t="s">
        <v>100</v>
      </c>
      <c r="C82" s="7" t="s">
        <v>101</v>
      </c>
      <c r="D82" s="6" t="s">
        <v>240</v>
      </c>
      <c r="E82" s="5" t="s">
        <v>241</v>
      </c>
      <c r="F82" s="5"/>
      <c r="G82" s="23">
        <v>0</v>
      </c>
      <c r="H82" s="10">
        <v>0</v>
      </c>
      <c r="I82" s="23">
        <v>0</v>
      </c>
      <c r="J82" s="23">
        <v>0</v>
      </c>
      <c r="K82" s="25">
        <v>0</v>
      </c>
      <c r="L82" s="25"/>
    </row>
    <row r="83" spans="1:12" ht="78.75" x14ac:dyDescent="0.2">
      <c r="A83" s="15">
        <f t="shared" si="1"/>
        <v>71</v>
      </c>
      <c r="B83" s="6" t="s">
        <v>96</v>
      </c>
      <c r="C83" s="7" t="s">
        <v>97</v>
      </c>
      <c r="D83" s="6" t="s">
        <v>240</v>
      </c>
      <c r="E83" s="5" t="s">
        <v>241</v>
      </c>
      <c r="F83" s="5"/>
      <c r="G83" s="23">
        <v>0</v>
      </c>
      <c r="H83" s="10">
        <v>0</v>
      </c>
      <c r="I83" s="23">
        <v>0</v>
      </c>
      <c r="J83" s="23">
        <v>0</v>
      </c>
      <c r="K83" s="25">
        <v>0</v>
      </c>
      <c r="L83" s="25"/>
    </row>
    <row r="84" spans="1:12" ht="78.75" x14ac:dyDescent="0.2">
      <c r="A84" s="15">
        <f t="shared" si="1"/>
        <v>72</v>
      </c>
      <c r="B84" s="33" t="s">
        <v>369</v>
      </c>
      <c r="C84" s="43" t="s">
        <v>370</v>
      </c>
      <c r="D84" s="6" t="s">
        <v>106</v>
      </c>
      <c r="E84" s="5" t="s">
        <v>107</v>
      </c>
      <c r="F84" s="5"/>
      <c r="G84" s="23">
        <v>200</v>
      </c>
      <c r="H84" s="10">
        <v>200</v>
      </c>
      <c r="I84" s="23">
        <v>200</v>
      </c>
      <c r="J84" s="23">
        <v>0</v>
      </c>
      <c r="K84" s="25">
        <v>0</v>
      </c>
      <c r="L84" s="25"/>
    </row>
    <row r="85" spans="1:12" ht="56.25" x14ac:dyDescent="0.2">
      <c r="A85" s="15">
        <f t="shared" si="1"/>
        <v>73</v>
      </c>
      <c r="B85" s="6" t="s">
        <v>104</v>
      </c>
      <c r="C85" s="7" t="s">
        <v>105</v>
      </c>
      <c r="D85" s="6" t="s">
        <v>106</v>
      </c>
      <c r="E85" s="5" t="s">
        <v>107</v>
      </c>
      <c r="F85" s="5"/>
      <c r="G85" s="23">
        <v>0</v>
      </c>
      <c r="H85" s="10">
        <v>0</v>
      </c>
      <c r="I85" s="23">
        <v>0</v>
      </c>
      <c r="J85" s="23">
        <v>0</v>
      </c>
      <c r="K85" s="25">
        <v>0</v>
      </c>
      <c r="L85" s="25"/>
    </row>
    <row r="86" spans="1:12" ht="56.25" x14ac:dyDescent="0.2">
      <c r="A86" s="15">
        <f t="shared" si="1"/>
        <v>74</v>
      </c>
      <c r="B86" s="6" t="s">
        <v>108</v>
      </c>
      <c r="C86" s="7" t="s">
        <v>109</v>
      </c>
      <c r="D86" s="6" t="s">
        <v>106</v>
      </c>
      <c r="E86" s="5" t="s">
        <v>107</v>
      </c>
      <c r="F86" s="5"/>
      <c r="G86" s="19">
        <v>0</v>
      </c>
      <c r="H86" s="10">
        <v>0</v>
      </c>
      <c r="I86" s="19">
        <v>0</v>
      </c>
      <c r="J86" s="19">
        <v>0</v>
      </c>
      <c r="K86" s="24">
        <v>0</v>
      </c>
      <c r="L86" s="24"/>
    </row>
    <row r="87" spans="1:12" ht="56.25" x14ac:dyDescent="0.2">
      <c r="A87" s="15">
        <f t="shared" si="1"/>
        <v>75</v>
      </c>
      <c r="B87" s="6" t="s">
        <v>110</v>
      </c>
      <c r="C87" s="7" t="s">
        <v>111</v>
      </c>
      <c r="D87" s="6" t="s">
        <v>106</v>
      </c>
      <c r="E87" s="5" t="s">
        <v>107</v>
      </c>
      <c r="F87" s="5"/>
      <c r="G87" s="23">
        <v>0</v>
      </c>
      <c r="H87" s="10">
        <v>0</v>
      </c>
      <c r="I87" s="23">
        <v>0</v>
      </c>
      <c r="J87" s="23">
        <v>0</v>
      </c>
      <c r="K87" s="25">
        <v>0</v>
      </c>
      <c r="L87" s="25"/>
    </row>
    <row r="88" spans="1:12" ht="78.75" x14ac:dyDescent="0.2">
      <c r="A88" s="15">
        <f t="shared" si="1"/>
        <v>76</v>
      </c>
      <c r="B88" s="6" t="s">
        <v>96</v>
      </c>
      <c r="C88" s="7" t="s">
        <v>97</v>
      </c>
      <c r="D88" s="6" t="s">
        <v>106</v>
      </c>
      <c r="E88" s="5" t="s">
        <v>107</v>
      </c>
      <c r="F88" s="5"/>
      <c r="G88" s="23">
        <v>0</v>
      </c>
      <c r="H88" s="10">
        <v>0</v>
      </c>
      <c r="I88" s="23">
        <v>0</v>
      </c>
      <c r="J88" s="23">
        <v>0</v>
      </c>
      <c r="K88" s="25">
        <v>0</v>
      </c>
      <c r="L88" s="25"/>
    </row>
    <row r="89" spans="1:12" ht="56.25" x14ac:dyDescent="0.2">
      <c r="A89" s="15">
        <f t="shared" si="1"/>
        <v>77</v>
      </c>
      <c r="B89" s="6" t="s">
        <v>100</v>
      </c>
      <c r="C89" s="7" t="s">
        <v>101</v>
      </c>
      <c r="D89" s="6" t="s">
        <v>106</v>
      </c>
      <c r="E89" s="5" t="s">
        <v>107</v>
      </c>
      <c r="F89" s="5"/>
      <c r="G89" s="23">
        <v>0</v>
      </c>
      <c r="H89" s="10">
        <v>0</v>
      </c>
      <c r="I89" s="23">
        <v>0</v>
      </c>
      <c r="J89" s="23">
        <v>0</v>
      </c>
      <c r="K89" s="25">
        <v>0</v>
      </c>
      <c r="L89" s="25"/>
    </row>
    <row r="90" spans="1:12" ht="56.25" x14ac:dyDescent="0.2">
      <c r="A90" s="15">
        <f t="shared" si="1"/>
        <v>78</v>
      </c>
      <c r="B90" s="6" t="s">
        <v>100</v>
      </c>
      <c r="C90" s="7" t="s">
        <v>101</v>
      </c>
      <c r="D90" s="6" t="s">
        <v>112</v>
      </c>
      <c r="E90" s="5" t="s">
        <v>113</v>
      </c>
      <c r="F90" s="5"/>
      <c r="G90" s="23">
        <v>0</v>
      </c>
      <c r="H90" s="10">
        <v>0</v>
      </c>
      <c r="I90" s="23">
        <v>0</v>
      </c>
      <c r="J90" s="23">
        <v>0</v>
      </c>
      <c r="K90" s="25">
        <v>0</v>
      </c>
      <c r="L90" s="25"/>
    </row>
    <row r="91" spans="1:12" ht="78.75" x14ac:dyDescent="0.2">
      <c r="A91" s="15">
        <f t="shared" si="1"/>
        <v>79</v>
      </c>
      <c r="B91" s="6" t="s">
        <v>96</v>
      </c>
      <c r="C91" s="7" t="s">
        <v>97</v>
      </c>
      <c r="D91" s="6" t="s">
        <v>114</v>
      </c>
      <c r="E91" s="5" t="s">
        <v>115</v>
      </c>
      <c r="F91" s="5"/>
      <c r="G91" s="23">
        <v>0</v>
      </c>
      <c r="H91" s="10">
        <v>0</v>
      </c>
      <c r="I91" s="23">
        <v>0</v>
      </c>
      <c r="J91" s="23">
        <v>0</v>
      </c>
      <c r="K91" s="25">
        <v>0</v>
      </c>
      <c r="L91" s="25"/>
    </row>
    <row r="92" spans="1:12" ht="45" x14ac:dyDescent="0.2">
      <c r="A92" s="15">
        <f t="shared" si="1"/>
        <v>80</v>
      </c>
      <c r="B92" s="6" t="s">
        <v>100</v>
      </c>
      <c r="C92" s="7" t="s">
        <v>101</v>
      </c>
      <c r="D92" s="6" t="s">
        <v>114</v>
      </c>
      <c r="E92" s="5" t="s">
        <v>115</v>
      </c>
      <c r="F92" s="5"/>
      <c r="G92" s="23">
        <v>0</v>
      </c>
      <c r="H92" s="10">
        <v>0</v>
      </c>
      <c r="I92" s="23">
        <v>0</v>
      </c>
      <c r="J92" s="23">
        <v>0</v>
      </c>
      <c r="K92" s="25">
        <v>0</v>
      </c>
      <c r="L92" s="25"/>
    </row>
    <row r="93" spans="1:12" ht="78.75" x14ac:dyDescent="0.2">
      <c r="A93" s="15">
        <f t="shared" si="1"/>
        <v>81</v>
      </c>
      <c r="B93" s="6" t="s">
        <v>116</v>
      </c>
      <c r="C93" s="7" t="s">
        <v>117</v>
      </c>
      <c r="D93" s="6" t="s">
        <v>118</v>
      </c>
      <c r="E93" s="5" t="s">
        <v>119</v>
      </c>
      <c r="F93" s="5"/>
      <c r="G93" s="23">
        <v>0</v>
      </c>
      <c r="H93" s="10">
        <v>0</v>
      </c>
      <c r="I93" s="23">
        <v>0</v>
      </c>
      <c r="J93" s="23">
        <v>0</v>
      </c>
      <c r="K93" s="25">
        <v>0</v>
      </c>
      <c r="L93" s="25"/>
    </row>
    <row r="94" spans="1:12" ht="45" x14ac:dyDescent="0.2">
      <c r="A94" s="15">
        <f t="shared" si="1"/>
        <v>82</v>
      </c>
      <c r="B94" s="6" t="s">
        <v>100</v>
      </c>
      <c r="C94" s="7" t="s">
        <v>101</v>
      </c>
      <c r="D94" s="6" t="s">
        <v>311</v>
      </c>
      <c r="E94" s="5" t="s">
        <v>312</v>
      </c>
      <c r="F94" s="5"/>
      <c r="G94" s="23">
        <v>0</v>
      </c>
      <c r="H94" s="10">
        <v>0</v>
      </c>
      <c r="I94" s="23">
        <v>0</v>
      </c>
      <c r="J94" s="23">
        <v>0</v>
      </c>
      <c r="K94" s="25">
        <v>0</v>
      </c>
      <c r="L94" s="25"/>
    </row>
    <row r="95" spans="1:12" ht="45" x14ac:dyDescent="0.2">
      <c r="A95" s="15">
        <f t="shared" si="1"/>
        <v>83</v>
      </c>
      <c r="B95" s="6" t="s">
        <v>120</v>
      </c>
      <c r="C95" s="7" t="s">
        <v>121</v>
      </c>
      <c r="D95" s="6" t="s">
        <v>122</v>
      </c>
      <c r="E95" s="5" t="s">
        <v>123</v>
      </c>
      <c r="F95" s="5"/>
      <c r="G95" s="23">
        <v>0</v>
      </c>
      <c r="H95" s="10">
        <v>0</v>
      </c>
      <c r="I95" s="23">
        <v>0</v>
      </c>
      <c r="J95" s="23">
        <v>0</v>
      </c>
      <c r="K95" s="25">
        <v>0</v>
      </c>
      <c r="L95" s="25"/>
    </row>
    <row r="96" spans="1:12" ht="112.5" x14ac:dyDescent="0.2">
      <c r="A96" s="15">
        <f t="shared" si="1"/>
        <v>84</v>
      </c>
      <c r="B96" s="6" t="s">
        <v>124</v>
      </c>
      <c r="C96" s="7" t="s">
        <v>125</v>
      </c>
      <c r="D96" s="6" t="s">
        <v>122</v>
      </c>
      <c r="E96" s="5" t="s">
        <v>123</v>
      </c>
      <c r="F96" s="5"/>
      <c r="G96" s="19">
        <v>11635.4</v>
      </c>
      <c r="H96" s="10">
        <v>4670.7</v>
      </c>
      <c r="I96" s="19">
        <v>11635.4</v>
      </c>
      <c r="J96" s="19">
        <v>11635.4</v>
      </c>
      <c r="K96" s="24">
        <v>11635.4</v>
      </c>
      <c r="L96" s="24"/>
    </row>
    <row r="97" spans="1:13" ht="90" x14ac:dyDescent="0.2">
      <c r="A97" s="15">
        <f t="shared" si="1"/>
        <v>85</v>
      </c>
      <c r="B97" s="6" t="s">
        <v>126</v>
      </c>
      <c r="C97" s="7" t="s">
        <v>127</v>
      </c>
      <c r="D97" s="6" t="s">
        <v>122</v>
      </c>
      <c r="E97" s="5" t="s">
        <v>123</v>
      </c>
      <c r="F97" s="5"/>
      <c r="G97" s="19">
        <v>0</v>
      </c>
      <c r="H97" s="10">
        <v>0</v>
      </c>
      <c r="I97" s="19">
        <v>0</v>
      </c>
      <c r="J97" s="19">
        <v>0</v>
      </c>
      <c r="K97" s="24">
        <v>0</v>
      </c>
      <c r="L97" s="24"/>
    </row>
    <row r="98" spans="1:13" ht="90" x14ac:dyDescent="0.2">
      <c r="A98" s="15">
        <f t="shared" si="1"/>
        <v>86</v>
      </c>
      <c r="B98" s="6" t="s">
        <v>128</v>
      </c>
      <c r="C98" s="7" t="s">
        <v>129</v>
      </c>
      <c r="D98" s="6" t="s">
        <v>122</v>
      </c>
      <c r="E98" s="5" t="s">
        <v>123</v>
      </c>
      <c r="F98" s="5"/>
      <c r="G98" s="19">
        <v>3054.8</v>
      </c>
      <c r="H98" s="10">
        <v>648.9</v>
      </c>
      <c r="I98" s="19">
        <v>3054.8</v>
      </c>
      <c r="J98" s="19">
        <v>3054.8</v>
      </c>
      <c r="K98" s="24">
        <v>3054.8</v>
      </c>
      <c r="L98" s="24"/>
    </row>
    <row r="99" spans="1:13" ht="78.75" x14ac:dyDescent="0.2">
      <c r="A99" s="15">
        <f t="shared" si="1"/>
        <v>87</v>
      </c>
      <c r="B99" s="6" t="s">
        <v>130</v>
      </c>
      <c r="C99" s="7" t="s">
        <v>131</v>
      </c>
      <c r="D99" s="6" t="s">
        <v>122</v>
      </c>
      <c r="E99" s="5" t="s">
        <v>123</v>
      </c>
      <c r="F99" s="5"/>
      <c r="G99" s="19">
        <v>1611.5</v>
      </c>
      <c r="H99" s="10">
        <v>376.4</v>
      </c>
      <c r="I99" s="19">
        <v>1611.5</v>
      </c>
      <c r="J99" s="19">
        <v>1611.5</v>
      </c>
      <c r="K99" s="24">
        <v>1611.5</v>
      </c>
      <c r="L99" s="24"/>
    </row>
    <row r="100" spans="1:13" ht="67.5" x14ac:dyDescent="0.2">
      <c r="A100" s="15">
        <f t="shared" si="1"/>
        <v>88</v>
      </c>
      <c r="B100" s="6" t="s">
        <v>178</v>
      </c>
      <c r="C100" s="7" t="s">
        <v>179</v>
      </c>
      <c r="D100" s="6" t="s">
        <v>122</v>
      </c>
      <c r="E100" s="5" t="s">
        <v>123</v>
      </c>
      <c r="F100" s="5"/>
      <c r="G100" s="19">
        <v>0</v>
      </c>
      <c r="H100" s="10">
        <v>0</v>
      </c>
      <c r="I100" s="19">
        <v>0</v>
      </c>
      <c r="J100" s="19">
        <v>0</v>
      </c>
      <c r="K100" s="24">
        <v>0</v>
      </c>
      <c r="L100" s="24"/>
    </row>
    <row r="101" spans="1:13" ht="45" x14ac:dyDescent="0.2">
      <c r="A101" s="15">
        <f t="shared" si="1"/>
        <v>89</v>
      </c>
      <c r="B101" s="6" t="s">
        <v>132</v>
      </c>
      <c r="C101" s="7" t="s">
        <v>133</v>
      </c>
      <c r="D101" s="6" t="s">
        <v>122</v>
      </c>
      <c r="E101" s="5" t="s">
        <v>123</v>
      </c>
      <c r="F101" s="5"/>
      <c r="G101" s="19">
        <v>44.1</v>
      </c>
      <c r="H101" s="10">
        <v>7.4</v>
      </c>
      <c r="I101" s="19">
        <v>44.1</v>
      </c>
      <c r="J101" s="19">
        <v>44.1</v>
      </c>
      <c r="K101" s="24">
        <v>16.7</v>
      </c>
      <c r="L101" s="24"/>
      <c r="M101" s="27"/>
    </row>
    <row r="102" spans="1:13" ht="54.75" customHeight="1" x14ac:dyDescent="0.2">
      <c r="A102" s="15">
        <f t="shared" si="1"/>
        <v>90</v>
      </c>
      <c r="B102" s="6" t="s">
        <v>134</v>
      </c>
      <c r="C102" s="7" t="s">
        <v>135</v>
      </c>
      <c r="D102" s="6" t="s">
        <v>122</v>
      </c>
      <c r="E102" s="5" t="s">
        <v>123</v>
      </c>
      <c r="F102" s="5"/>
      <c r="G102" s="19">
        <f>8.6+36.6</f>
        <v>45.2</v>
      </c>
      <c r="H102" s="10">
        <v>45.2</v>
      </c>
      <c r="I102" s="19">
        <f>8.6+36.6</f>
        <v>45.2</v>
      </c>
      <c r="J102" s="19">
        <v>8.6</v>
      </c>
      <c r="K102" s="24">
        <v>8.6</v>
      </c>
      <c r="L102" s="24"/>
    </row>
    <row r="103" spans="1:13" ht="0.75" customHeight="1" x14ac:dyDescent="0.2">
      <c r="A103" s="15">
        <f t="shared" si="1"/>
        <v>91</v>
      </c>
      <c r="B103" s="6" t="s">
        <v>180</v>
      </c>
      <c r="C103" s="7" t="s">
        <v>135</v>
      </c>
      <c r="D103" s="6" t="s">
        <v>122</v>
      </c>
      <c r="E103" s="5" t="s">
        <v>123</v>
      </c>
      <c r="F103" s="5"/>
      <c r="G103" s="19"/>
      <c r="H103" s="10"/>
      <c r="I103" s="19"/>
      <c r="J103" s="22"/>
      <c r="K103" s="26"/>
      <c r="L103" s="26"/>
    </row>
    <row r="104" spans="1:13" ht="90" x14ac:dyDescent="0.2">
      <c r="A104" s="15">
        <f t="shared" si="1"/>
        <v>92</v>
      </c>
      <c r="B104" s="6" t="s">
        <v>181</v>
      </c>
      <c r="C104" s="7" t="s">
        <v>182</v>
      </c>
      <c r="D104" s="6" t="s">
        <v>122</v>
      </c>
      <c r="E104" s="5" t="s">
        <v>123</v>
      </c>
      <c r="F104" s="5"/>
      <c r="G104" s="19">
        <v>0</v>
      </c>
      <c r="H104" s="10">
        <v>0</v>
      </c>
      <c r="I104" s="19">
        <v>0</v>
      </c>
      <c r="J104" s="19">
        <v>0</v>
      </c>
      <c r="K104" s="24">
        <v>0</v>
      </c>
      <c r="L104" s="24"/>
    </row>
    <row r="105" spans="1:13" ht="45" x14ac:dyDescent="0.2">
      <c r="A105" s="15">
        <f t="shared" si="1"/>
        <v>93</v>
      </c>
      <c r="B105" s="6" t="s">
        <v>183</v>
      </c>
      <c r="C105" s="7" t="s">
        <v>184</v>
      </c>
      <c r="D105" s="6" t="s">
        <v>122</v>
      </c>
      <c r="E105" s="5" t="s">
        <v>123</v>
      </c>
      <c r="F105" s="5"/>
      <c r="G105" s="19">
        <v>3032.4</v>
      </c>
      <c r="H105" s="10">
        <v>1780.2</v>
      </c>
      <c r="I105" s="19">
        <f>3032.4-1219.8</f>
        <v>1812.6000000000001</v>
      </c>
      <c r="J105" s="19">
        <v>3032.4</v>
      </c>
      <c r="K105" s="24">
        <v>3032.4</v>
      </c>
      <c r="L105" s="24"/>
    </row>
    <row r="106" spans="1:13" ht="45" x14ac:dyDescent="0.2">
      <c r="A106" s="15">
        <f t="shared" si="1"/>
        <v>94</v>
      </c>
      <c r="B106" s="6" t="s">
        <v>185</v>
      </c>
      <c r="C106" s="7" t="s">
        <v>166</v>
      </c>
      <c r="D106" s="6" t="s">
        <v>122</v>
      </c>
      <c r="E106" s="5" t="s">
        <v>123</v>
      </c>
      <c r="F106" s="5"/>
      <c r="G106" s="19">
        <v>24.4</v>
      </c>
      <c r="H106" s="10">
        <v>24.4</v>
      </c>
      <c r="I106" s="19">
        <v>24.4</v>
      </c>
      <c r="J106" s="19">
        <v>0</v>
      </c>
      <c r="K106" s="24">
        <v>0</v>
      </c>
      <c r="L106" s="24"/>
    </row>
    <row r="107" spans="1:13" ht="101.25" x14ac:dyDescent="0.2">
      <c r="A107" s="15">
        <f t="shared" si="1"/>
        <v>95</v>
      </c>
      <c r="B107" s="6" t="s">
        <v>186</v>
      </c>
      <c r="C107" s="7" t="s">
        <v>187</v>
      </c>
      <c r="D107" s="6" t="s">
        <v>122</v>
      </c>
      <c r="E107" s="5" t="s">
        <v>123</v>
      </c>
      <c r="F107" s="5"/>
      <c r="G107" s="19">
        <v>0</v>
      </c>
      <c r="H107" s="10">
        <v>0</v>
      </c>
      <c r="I107" s="19">
        <v>0</v>
      </c>
      <c r="J107" s="19">
        <v>0</v>
      </c>
      <c r="K107" s="24">
        <v>0</v>
      </c>
      <c r="L107" s="24"/>
    </row>
    <row r="108" spans="1:13" ht="101.25" x14ac:dyDescent="0.2">
      <c r="A108" s="15">
        <f t="shared" si="1"/>
        <v>96</v>
      </c>
      <c r="B108" s="6" t="s">
        <v>188</v>
      </c>
      <c r="C108" s="7" t="s">
        <v>168</v>
      </c>
      <c r="D108" s="6" t="s">
        <v>122</v>
      </c>
      <c r="E108" s="5" t="s">
        <v>123</v>
      </c>
      <c r="F108" s="5"/>
      <c r="G108" s="19">
        <v>0</v>
      </c>
      <c r="H108" s="10">
        <v>0</v>
      </c>
      <c r="I108" s="19">
        <v>0</v>
      </c>
      <c r="J108" s="19">
        <v>0</v>
      </c>
      <c r="K108" s="24">
        <v>0</v>
      </c>
      <c r="L108" s="24"/>
    </row>
    <row r="109" spans="1:13" ht="101.25" x14ac:dyDescent="0.2">
      <c r="A109" s="15">
        <f t="shared" si="1"/>
        <v>97</v>
      </c>
      <c r="B109" s="6" t="s">
        <v>136</v>
      </c>
      <c r="C109" s="7" t="s">
        <v>137</v>
      </c>
      <c r="D109" s="6" t="s">
        <v>122</v>
      </c>
      <c r="E109" s="5" t="s">
        <v>123</v>
      </c>
      <c r="F109" s="5"/>
      <c r="G109" s="19">
        <v>3765</v>
      </c>
      <c r="H109" s="10">
        <v>752.1</v>
      </c>
      <c r="I109" s="19">
        <v>3765</v>
      </c>
      <c r="J109" s="19">
        <v>0</v>
      </c>
      <c r="K109" s="24">
        <v>0</v>
      </c>
      <c r="L109" s="24"/>
    </row>
    <row r="110" spans="1:13" ht="101.25" x14ac:dyDescent="0.2">
      <c r="A110" s="15">
        <f t="shared" si="1"/>
        <v>98</v>
      </c>
      <c r="B110" s="6" t="s">
        <v>138</v>
      </c>
      <c r="C110" s="7" t="s">
        <v>139</v>
      </c>
      <c r="D110" s="6" t="s">
        <v>122</v>
      </c>
      <c r="E110" s="5" t="s">
        <v>123</v>
      </c>
      <c r="F110" s="5"/>
      <c r="G110" s="19">
        <v>22.4</v>
      </c>
      <c r="H110" s="10">
        <v>22.4</v>
      </c>
      <c r="I110" s="19">
        <v>22.4</v>
      </c>
      <c r="J110" s="19">
        <v>0</v>
      </c>
      <c r="K110" s="24">
        <v>0</v>
      </c>
      <c r="L110" s="24"/>
    </row>
    <row r="111" spans="1:13" ht="67.5" x14ac:dyDescent="0.2">
      <c r="A111" s="15">
        <f t="shared" si="1"/>
        <v>99</v>
      </c>
      <c r="B111" s="6" t="s">
        <v>242</v>
      </c>
      <c r="C111" s="7" t="s">
        <v>243</v>
      </c>
      <c r="D111" s="6" t="s">
        <v>122</v>
      </c>
      <c r="E111" s="5" t="s">
        <v>123</v>
      </c>
      <c r="F111" s="5"/>
      <c r="G111" s="19">
        <v>1333.2</v>
      </c>
      <c r="H111" s="10">
        <v>173</v>
      </c>
      <c r="I111" s="19">
        <v>1333.2</v>
      </c>
      <c r="J111" s="19">
        <v>1333.2</v>
      </c>
      <c r="K111" s="24">
        <v>1333.2</v>
      </c>
      <c r="L111" s="24"/>
    </row>
    <row r="112" spans="1:13" ht="56.25" x14ac:dyDescent="0.2">
      <c r="A112" s="15">
        <f t="shared" si="1"/>
        <v>100</v>
      </c>
      <c r="B112" s="6" t="s">
        <v>140</v>
      </c>
      <c r="C112" s="7" t="s">
        <v>141</v>
      </c>
      <c r="D112" s="6" t="s">
        <v>122</v>
      </c>
      <c r="E112" s="5" t="s">
        <v>123</v>
      </c>
      <c r="F112" s="5"/>
      <c r="G112" s="19">
        <v>0</v>
      </c>
      <c r="H112" s="10">
        <v>0</v>
      </c>
      <c r="I112" s="19">
        <v>0</v>
      </c>
      <c r="J112" s="19">
        <v>0</v>
      </c>
      <c r="K112" s="24">
        <v>0</v>
      </c>
      <c r="L112" s="24"/>
    </row>
    <row r="113" spans="1:12" ht="56.25" x14ac:dyDescent="0.2">
      <c r="A113" s="15">
        <f t="shared" si="1"/>
        <v>101</v>
      </c>
      <c r="B113" s="6" t="s">
        <v>142</v>
      </c>
      <c r="C113" s="7" t="s">
        <v>143</v>
      </c>
      <c r="D113" s="6" t="s">
        <v>122</v>
      </c>
      <c r="E113" s="5" t="s">
        <v>123</v>
      </c>
      <c r="F113" s="5"/>
      <c r="G113" s="19">
        <v>0</v>
      </c>
      <c r="H113" s="10">
        <v>0</v>
      </c>
      <c r="I113" s="19">
        <v>0</v>
      </c>
      <c r="J113" s="19">
        <v>0</v>
      </c>
      <c r="K113" s="24">
        <v>0</v>
      </c>
      <c r="L113" s="24"/>
    </row>
    <row r="114" spans="1:12" ht="56.25" x14ac:dyDescent="0.2">
      <c r="A114" s="15">
        <f t="shared" si="1"/>
        <v>102</v>
      </c>
      <c r="B114" s="6" t="s">
        <v>144</v>
      </c>
      <c r="C114" s="7" t="s">
        <v>145</v>
      </c>
      <c r="D114" s="6" t="s">
        <v>122</v>
      </c>
      <c r="E114" s="5" t="s">
        <v>123</v>
      </c>
      <c r="F114" s="5"/>
      <c r="G114" s="19">
        <v>61.4</v>
      </c>
      <c r="H114" s="10">
        <v>0</v>
      </c>
      <c r="I114" s="19">
        <v>61.4</v>
      </c>
      <c r="J114" s="19">
        <v>61.4</v>
      </c>
      <c r="K114" s="24">
        <v>61.4</v>
      </c>
      <c r="L114" s="24"/>
    </row>
    <row r="115" spans="1:12" ht="101.25" x14ac:dyDescent="0.2">
      <c r="A115" s="15">
        <f t="shared" si="1"/>
        <v>103</v>
      </c>
      <c r="B115" s="6" t="s">
        <v>320</v>
      </c>
      <c r="C115" s="7" t="s">
        <v>146</v>
      </c>
      <c r="D115" s="6" t="s">
        <v>122</v>
      </c>
      <c r="E115" s="5" t="s">
        <v>123</v>
      </c>
      <c r="F115" s="5"/>
      <c r="G115" s="19">
        <v>165.5</v>
      </c>
      <c r="H115" s="10">
        <v>80.5</v>
      </c>
      <c r="I115" s="19">
        <v>165.5</v>
      </c>
      <c r="J115" s="19">
        <v>165.5</v>
      </c>
      <c r="K115" s="24">
        <v>165.5</v>
      </c>
      <c r="L115" s="24"/>
    </row>
    <row r="116" spans="1:12" ht="78.75" x14ac:dyDescent="0.2">
      <c r="A116" s="15">
        <f t="shared" si="1"/>
        <v>104</v>
      </c>
      <c r="B116" s="6" t="s">
        <v>189</v>
      </c>
      <c r="C116" s="7" t="s">
        <v>190</v>
      </c>
      <c r="D116" s="6" t="s">
        <v>122</v>
      </c>
      <c r="E116" s="5" t="s">
        <v>123</v>
      </c>
      <c r="F116" s="5"/>
      <c r="G116" s="19">
        <v>0</v>
      </c>
      <c r="H116" s="10">
        <v>0</v>
      </c>
      <c r="I116" s="19">
        <v>0</v>
      </c>
      <c r="J116" s="19">
        <v>0</v>
      </c>
      <c r="K116" s="24">
        <v>0</v>
      </c>
      <c r="L116" s="24"/>
    </row>
    <row r="117" spans="1:12" ht="112.5" x14ac:dyDescent="0.2">
      <c r="A117" s="15"/>
      <c r="B117" s="37" t="s">
        <v>339</v>
      </c>
      <c r="C117" s="41" t="s">
        <v>342</v>
      </c>
      <c r="D117" s="6" t="s">
        <v>122</v>
      </c>
      <c r="E117" s="5" t="s">
        <v>123</v>
      </c>
      <c r="F117" s="5"/>
      <c r="G117" s="19">
        <v>0</v>
      </c>
      <c r="H117" s="10">
        <v>0.8</v>
      </c>
      <c r="I117" s="19">
        <v>0.8</v>
      </c>
      <c r="J117" s="19">
        <v>0</v>
      </c>
      <c r="K117" s="24">
        <v>0</v>
      </c>
      <c r="L117" s="24"/>
    </row>
    <row r="118" spans="1:12" ht="67.5" x14ac:dyDescent="0.2">
      <c r="A118" s="15"/>
      <c r="B118" s="47" t="s">
        <v>376</v>
      </c>
      <c r="C118" s="48" t="s">
        <v>377</v>
      </c>
      <c r="D118" s="6" t="s">
        <v>122</v>
      </c>
      <c r="E118" s="5" t="s">
        <v>123</v>
      </c>
      <c r="F118" s="5"/>
      <c r="G118" s="19">
        <v>0</v>
      </c>
      <c r="H118" s="10">
        <v>0.2</v>
      </c>
      <c r="I118" s="19">
        <v>2</v>
      </c>
      <c r="J118" s="19">
        <v>0</v>
      </c>
      <c r="K118" s="24">
        <v>0</v>
      </c>
      <c r="L118" s="24"/>
    </row>
    <row r="119" spans="1:12" ht="87" customHeight="1" x14ac:dyDescent="0.2">
      <c r="A119" s="15">
        <f>A116+1</f>
        <v>105</v>
      </c>
      <c r="B119" s="6" t="s">
        <v>321</v>
      </c>
      <c r="C119" s="7" t="s">
        <v>322</v>
      </c>
      <c r="D119" s="6" t="s">
        <v>122</v>
      </c>
      <c r="E119" s="5" t="s">
        <v>123</v>
      </c>
      <c r="F119" s="5"/>
      <c r="G119" s="19">
        <f>468.7-460</f>
        <v>8.6999999999999886</v>
      </c>
      <c r="H119" s="10">
        <v>0</v>
      </c>
      <c r="I119" s="19">
        <f>468.7-460</f>
        <v>8.6999999999999886</v>
      </c>
      <c r="J119" s="19">
        <v>582.1</v>
      </c>
      <c r="K119" s="24">
        <v>526.5</v>
      </c>
      <c r="L119" s="24"/>
    </row>
    <row r="120" spans="1:12" ht="87" customHeight="1" x14ac:dyDescent="0.2">
      <c r="A120" s="15">
        <f t="shared" si="1"/>
        <v>106</v>
      </c>
      <c r="B120" s="6" t="s">
        <v>369</v>
      </c>
      <c r="C120" s="7" t="s">
        <v>370</v>
      </c>
      <c r="D120" s="6" t="s">
        <v>122</v>
      </c>
      <c r="E120" s="5" t="s">
        <v>123</v>
      </c>
      <c r="F120" s="5"/>
      <c r="G120" s="19">
        <v>69.599999999999994</v>
      </c>
      <c r="H120" s="10">
        <v>388.3</v>
      </c>
      <c r="I120" s="19">
        <f>69.6+446.2</f>
        <v>515.79999999999995</v>
      </c>
      <c r="J120" s="19">
        <v>0</v>
      </c>
      <c r="K120" s="24">
        <v>0</v>
      </c>
      <c r="L120" s="24"/>
    </row>
    <row r="121" spans="1:12" ht="67.5" x14ac:dyDescent="0.2">
      <c r="A121" s="15">
        <f t="shared" si="1"/>
        <v>107</v>
      </c>
      <c r="B121" s="6" t="s">
        <v>191</v>
      </c>
      <c r="C121" s="7" t="s">
        <v>192</v>
      </c>
      <c r="D121" s="6" t="s">
        <v>122</v>
      </c>
      <c r="E121" s="5" t="s">
        <v>123</v>
      </c>
      <c r="F121" s="5"/>
      <c r="G121" s="19">
        <v>0</v>
      </c>
      <c r="H121" s="10">
        <v>0</v>
      </c>
      <c r="I121" s="19">
        <v>0</v>
      </c>
      <c r="J121" s="19">
        <v>0</v>
      </c>
      <c r="K121" s="24">
        <v>0</v>
      </c>
      <c r="L121" s="24"/>
    </row>
    <row r="122" spans="1:12" ht="45" x14ac:dyDescent="0.2">
      <c r="A122" s="15">
        <f t="shared" si="1"/>
        <v>108</v>
      </c>
      <c r="B122" s="6" t="s">
        <v>100</v>
      </c>
      <c r="C122" s="7" t="s">
        <v>101</v>
      </c>
      <c r="D122" s="6" t="s">
        <v>122</v>
      </c>
      <c r="E122" s="5" t="s">
        <v>123</v>
      </c>
      <c r="F122" s="5"/>
      <c r="G122" s="23">
        <v>0</v>
      </c>
      <c r="H122" s="10">
        <v>0</v>
      </c>
      <c r="I122" s="23">
        <v>0</v>
      </c>
      <c r="J122" s="23">
        <v>0</v>
      </c>
      <c r="K122" s="25">
        <v>0</v>
      </c>
      <c r="L122" s="25"/>
    </row>
    <row r="123" spans="1:12" ht="45" x14ac:dyDescent="0.2">
      <c r="A123" s="15">
        <f t="shared" si="1"/>
        <v>109</v>
      </c>
      <c r="B123" s="6" t="s">
        <v>147</v>
      </c>
      <c r="C123" s="7" t="s">
        <v>148</v>
      </c>
      <c r="D123" s="6" t="s">
        <v>122</v>
      </c>
      <c r="E123" s="5" t="s">
        <v>123</v>
      </c>
      <c r="F123" s="5"/>
      <c r="G123" s="19">
        <v>0</v>
      </c>
      <c r="H123" s="10">
        <v>-16.600000000000001</v>
      </c>
      <c r="I123" s="19">
        <v>0</v>
      </c>
      <c r="J123" s="19">
        <v>0</v>
      </c>
      <c r="K123" s="24">
        <v>0</v>
      </c>
      <c r="L123" s="24"/>
    </row>
    <row r="124" spans="1:12" ht="45" x14ac:dyDescent="0.2">
      <c r="A124" s="15">
        <f t="shared" si="1"/>
        <v>110</v>
      </c>
      <c r="B124" s="6" t="s">
        <v>193</v>
      </c>
      <c r="C124" s="7" t="s">
        <v>194</v>
      </c>
      <c r="D124" s="6" t="s">
        <v>122</v>
      </c>
      <c r="E124" s="5" t="s">
        <v>123</v>
      </c>
      <c r="F124" s="5"/>
      <c r="G124" s="19">
        <v>0</v>
      </c>
      <c r="H124" s="10">
        <v>0</v>
      </c>
      <c r="I124" s="19">
        <v>0</v>
      </c>
      <c r="J124" s="19">
        <v>0</v>
      </c>
      <c r="K124" s="24">
        <v>0</v>
      </c>
      <c r="L124" s="24"/>
    </row>
    <row r="125" spans="1:12" ht="45" x14ac:dyDescent="0.2">
      <c r="A125" s="15">
        <f t="shared" si="1"/>
        <v>111</v>
      </c>
      <c r="B125" s="6" t="s">
        <v>283</v>
      </c>
      <c r="C125" s="7" t="s">
        <v>174</v>
      </c>
      <c r="D125" s="6" t="s">
        <v>175</v>
      </c>
      <c r="E125" s="5" t="s">
        <v>123</v>
      </c>
      <c r="F125" s="5"/>
      <c r="G125" s="19">
        <v>0</v>
      </c>
      <c r="H125" s="10">
        <v>0</v>
      </c>
      <c r="I125" s="19">
        <v>0</v>
      </c>
      <c r="J125" s="19">
        <v>0</v>
      </c>
      <c r="K125" s="24">
        <v>0</v>
      </c>
      <c r="L125" s="24"/>
    </row>
    <row r="126" spans="1:12" ht="90" x14ac:dyDescent="0.2">
      <c r="A126" s="15">
        <f t="shared" si="1"/>
        <v>112</v>
      </c>
      <c r="B126" s="6" t="s">
        <v>257</v>
      </c>
      <c r="C126" s="7" t="s">
        <v>256</v>
      </c>
      <c r="D126" s="6" t="s">
        <v>122</v>
      </c>
      <c r="E126" s="5" t="s">
        <v>123</v>
      </c>
      <c r="F126" s="5"/>
      <c r="G126" s="19">
        <v>24092</v>
      </c>
      <c r="H126" s="10">
        <v>2816.5</v>
      </c>
      <c r="I126" s="19">
        <v>24092</v>
      </c>
      <c r="J126" s="19">
        <v>24092</v>
      </c>
      <c r="K126" s="24">
        <v>24092</v>
      </c>
      <c r="L126" s="24"/>
    </row>
    <row r="127" spans="1:12" ht="45" x14ac:dyDescent="0.2">
      <c r="A127" s="15">
        <f t="shared" si="1"/>
        <v>113</v>
      </c>
      <c r="B127" s="6" t="s">
        <v>258</v>
      </c>
      <c r="C127" s="7" t="s">
        <v>170</v>
      </c>
      <c r="D127" s="6" t="s">
        <v>122</v>
      </c>
      <c r="E127" s="5" t="s">
        <v>123</v>
      </c>
      <c r="F127" s="5"/>
      <c r="G127" s="19">
        <v>0</v>
      </c>
      <c r="H127" s="10">
        <v>0</v>
      </c>
      <c r="I127" s="19">
        <v>0</v>
      </c>
      <c r="J127" s="19">
        <v>0</v>
      </c>
      <c r="K127" s="24">
        <v>0</v>
      </c>
      <c r="L127" s="24"/>
    </row>
    <row r="128" spans="1:12" ht="45" x14ac:dyDescent="0.2">
      <c r="A128" s="15">
        <f t="shared" si="1"/>
        <v>114</v>
      </c>
      <c r="B128" s="6" t="s">
        <v>310</v>
      </c>
      <c r="C128" s="7" t="s">
        <v>169</v>
      </c>
      <c r="D128" s="6" t="s">
        <v>122</v>
      </c>
      <c r="E128" s="5" t="s">
        <v>123</v>
      </c>
      <c r="F128" s="5"/>
      <c r="G128" s="19">
        <v>0</v>
      </c>
      <c r="H128" s="10">
        <v>0</v>
      </c>
      <c r="I128" s="19">
        <v>0</v>
      </c>
      <c r="J128" s="19">
        <v>0</v>
      </c>
      <c r="K128" s="24">
        <v>0</v>
      </c>
      <c r="L128" s="24"/>
    </row>
    <row r="129" spans="1:12" ht="45" x14ac:dyDescent="0.2">
      <c r="A129" s="15">
        <f t="shared" si="1"/>
        <v>115</v>
      </c>
      <c r="B129" s="6" t="s">
        <v>309</v>
      </c>
      <c r="C129" s="7" t="s">
        <v>170</v>
      </c>
      <c r="D129" s="6" t="s">
        <v>122</v>
      </c>
      <c r="E129" s="5" t="s">
        <v>123</v>
      </c>
      <c r="F129" s="5"/>
      <c r="G129" s="19">
        <v>0</v>
      </c>
      <c r="H129" s="10">
        <v>0</v>
      </c>
      <c r="I129" s="19">
        <v>0</v>
      </c>
      <c r="J129" s="19">
        <v>0</v>
      </c>
      <c r="K129" s="24">
        <v>0</v>
      </c>
      <c r="L129" s="24"/>
    </row>
    <row r="130" spans="1:12" ht="56.25" x14ac:dyDescent="0.2">
      <c r="A130" s="15">
        <f t="shared" si="1"/>
        <v>116</v>
      </c>
      <c r="B130" s="6" t="s">
        <v>308</v>
      </c>
      <c r="C130" s="7" t="s">
        <v>149</v>
      </c>
      <c r="D130" s="6" t="s">
        <v>122</v>
      </c>
      <c r="E130" s="5" t="s">
        <v>123</v>
      </c>
      <c r="F130" s="5"/>
      <c r="G130" s="19">
        <v>0</v>
      </c>
      <c r="H130" s="10">
        <v>0</v>
      </c>
      <c r="I130" s="19">
        <v>0</v>
      </c>
      <c r="J130" s="19">
        <v>0</v>
      </c>
      <c r="K130" s="24">
        <v>0</v>
      </c>
      <c r="L130" s="24"/>
    </row>
    <row r="131" spans="1:12" ht="45" x14ac:dyDescent="0.2">
      <c r="A131" s="15">
        <f t="shared" si="1"/>
        <v>117</v>
      </c>
      <c r="B131" s="6" t="s">
        <v>316</v>
      </c>
      <c r="C131" s="7" t="s">
        <v>315</v>
      </c>
      <c r="D131" s="6" t="s">
        <v>122</v>
      </c>
      <c r="E131" s="5" t="s">
        <v>123</v>
      </c>
      <c r="F131" s="5"/>
      <c r="G131" s="19">
        <v>0</v>
      </c>
      <c r="H131" s="10">
        <v>0</v>
      </c>
      <c r="I131" s="19">
        <v>0</v>
      </c>
      <c r="J131" s="19">
        <v>0</v>
      </c>
      <c r="K131" s="24">
        <v>0</v>
      </c>
      <c r="L131" s="24"/>
    </row>
    <row r="132" spans="1:12" ht="45" x14ac:dyDescent="0.2">
      <c r="A132" s="15">
        <f t="shared" si="1"/>
        <v>118</v>
      </c>
      <c r="B132" s="6" t="s">
        <v>345</v>
      </c>
      <c r="C132" s="7" t="s">
        <v>344</v>
      </c>
      <c r="D132" s="6" t="s">
        <v>122</v>
      </c>
      <c r="E132" s="5" t="s">
        <v>123</v>
      </c>
      <c r="F132" s="5"/>
      <c r="G132" s="19">
        <v>8316</v>
      </c>
      <c r="H132" s="10">
        <v>8316</v>
      </c>
      <c r="I132" s="19">
        <v>8316</v>
      </c>
      <c r="J132" s="19">
        <v>0</v>
      </c>
      <c r="K132" s="24">
        <v>0</v>
      </c>
      <c r="L132" s="24"/>
    </row>
    <row r="133" spans="1:12" ht="66.75" customHeight="1" x14ac:dyDescent="0.2">
      <c r="A133" s="15">
        <f t="shared" si="1"/>
        <v>119</v>
      </c>
      <c r="B133" s="6" t="s">
        <v>307</v>
      </c>
      <c r="C133" s="7" t="s">
        <v>246</v>
      </c>
      <c r="D133" s="6" t="s">
        <v>122</v>
      </c>
      <c r="E133" s="5" t="s">
        <v>123</v>
      </c>
      <c r="F133" s="5"/>
      <c r="G133" s="19">
        <v>0</v>
      </c>
      <c r="H133" s="10">
        <v>0</v>
      </c>
      <c r="I133" s="19">
        <v>0</v>
      </c>
      <c r="J133" s="19">
        <v>0</v>
      </c>
      <c r="K133" s="24">
        <v>0</v>
      </c>
      <c r="L133" s="24"/>
    </row>
    <row r="134" spans="1:12" ht="45" hidden="1" x14ac:dyDescent="0.2">
      <c r="A134" s="15">
        <f t="shared" si="1"/>
        <v>120</v>
      </c>
      <c r="B134" s="6" t="s">
        <v>249</v>
      </c>
      <c r="C134" s="7" t="s">
        <v>250</v>
      </c>
      <c r="D134" s="6" t="s">
        <v>122</v>
      </c>
      <c r="E134" s="5" t="s">
        <v>123</v>
      </c>
      <c r="F134" s="5"/>
      <c r="G134" s="19">
        <v>0</v>
      </c>
      <c r="H134" s="21"/>
      <c r="I134" s="19">
        <v>0</v>
      </c>
      <c r="J134" s="22">
        <v>0</v>
      </c>
      <c r="K134" s="26"/>
      <c r="L134" s="26"/>
    </row>
    <row r="135" spans="1:12" ht="45" x14ac:dyDescent="0.2">
      <c r="A135" s="15">
        <f t="shared" si="1"/>
        <v>121</v>
      </c>
      <c r="B135" s="6" t="s">
        <v>259</v>
      </c>
      <c r="C135" s="7" t="s">
        <v>150</v>
      </c>
      <c r="D135" s="6" t="s">
        <v>122</v>
      </c>
      <c r="E135" s="5" t="s">
        <v>123</v>
      </c>
      <c r="F135" s="5"/>
      <c r="G135" s="19">
        <f>50177.7+17</f>
        <v>50194.7</v>
      </c>
      <c r="H135" s="10">
        <v>25264.7</v>
      </c>
      <c r="I135" s="19">
        <f>50177.7+17</f>
        <v>50194.7</v>
      </c>
      <c r="J135" s="19">
        <v>50177.7</v>
      </c>
      <c r="K135" s="24">
        <v>50177.7</v>
      </c>
      <c r="L135" s="24"/>
    </row>
    <row r="136" spans="1:12" ht="45" x14ac:dyDescent="0.2">
      <c r="A136" s="15">
        <f t="shared" si="1"/>
        <v>122</v>
      </c>
      <c r="B136" s="6" t="s">
        <v>260</v>
      </c>
      <c r="C136" s="7" t="s">
        <v>151</v>
      </c>
      <c r="D136" s="6" t="s">
        <v>122</v>
      </c>
      <c r="E136" s="5" t="s">
        <v>123</v>
      </c>
      <c r="F136" s="5"/>
      <c r="G136" s="19">
        <v>21980</v>
      </c>
      <c r="H136" s="10">
        <v>14950.3</v>
      </c>
      <c r="I136" s="19">
        <v>21980</v>
      </c>
      <c r="J136" s="19">
        <v>24211.3</v>
      </c>
      <c r="K136" s="24">
        <v>24211.3</v>
      </c>
      <c r="L136" s="24"/>
    </row>
    <row r="137" spans="1:12" ht="45" x14ac:dyDescent="0.2">
      <c r="A137" s="15">
        <f t="shared" si="1"/>
        <v>123</v>
      </c>
      <c r="B137" s="6" t="s">
        <v>261</v>
      </c>
      <c r="C137" s="7" t="s">
        <v>152</v>
      </c>
      <c r="D137" s="6" t="s">
        <v>122</v>
      </c>
      <c r="E137" s="5" t="s">
        <v>123</v>
      </c>
      <c r="F137" s="5"/>
      <c r="G137" s="19">
        <v>40032.199999999997</v>
      </c>
      <c r="H137" s="10">
        <v>25628.1</v>
      </c>
      <c r="I137" s="19">
        <v>40032.199999999997</v>
      </c>
      <c r="J137" s="19">
        <f>20290.1-7159.6</f>
        <v>13130.499999999998</v>
      </c>
      <c r="K137" s="24">
        <f>21192.4-7629.1</f>
        <v>13563.300000000001</v>
      </c>
      <c r="L137" s="24"/>
    </row>
    <row r="138" spans="1:12" ht="56.25" x14ac:dyDescent="0.2">
      <c r="A138" s="15">
        <f t="shared" si="1"/>
        <v>124</v>
      </c>
      <c r="B138" s="6" t="s">
        <v>269</v>
      </c>
      <c r="C138" s="7" t="s">
        <v>171</v>
      </c>
      <c r="D138" s="6" t="s">
        <v>122</v>
      </c>
      <c r="E138" s="5" t="s">
        <v>123</v>
      </c>
      <c r="F138" s="5"/>
      <c r="G138" s="19">
        <v>13418.2</v>
      </c>
      <c r="H138" s="10">
        <v>6127.5</v>
      </c>
      <c r="I138" s="19">
        <v>13418.2</v>
      </c>
      <c r="J138" s="19">
        <v>13805.2</v>
      </c>
      <c r="K138" s="24">
        <v>14238.9</v>
      </c>
      <c r="L138" s="24"/>
    </row>
    <row r="139" spans="1:12" ht="56.25" x14ac:dyDescent="0.2">
      <c r="A139" s="15">
        <f t="shared" si="1"/>
        <v>125</v>
      </c>
      <c r="B139" s="6" t="s">
        <v>306</v>
      </c>
      <c r="C139" s="7" t="s">
        <v>195</v>
      </c>
      <c r="D139" s="6" t="s">
        <v>122</v>
      </c>
      <c r="E139" s="5" t="s">
        <v>123</v>
      </c>
      <c r="F139" s="5"/>
      <c r="G139" s="19">
        <v>0</v>
      </c>
      <c r="H139" s="10">
        <v>0</v>
      </c>
      <c r="I139" s="19">
        <v>0</v>
      </c>
      <c r="J139" s="19">
        <v>0</v>
      </c>
      <c r="K139" s="24">
        <v>0</v>
      </c>
      <c r="L139" s="24"/>
    </row>
    <row r="140" spans="1:12" ht="45" x14ac:dyDescent="0.2">
      <c r="A140" s="15">
        <f t="shared" si="1"/>
        <v>126</v>
      </c>
      <c r="B140" s="6" t="s">
        <v>323</v>
      </c>
      <c r="C140" s="7" t="s">
        <v>324</v>
      </c>
      <c r="D140" s="6" t="s">
        <v>122</v>
      </c>
      <c r="E140" s="5" t="s">
        <v>123</v>
      </c>
      <c r="F140" s="5"/>
      <c r="G140" s="19">
        <v>837</v>
      </c>
      <c r="H140" s="10">
        <v>0</v>
      </c>
      <c r="I140" s="19">
        <v>837</v>
      </c>
      <c r="J140" s="19">
        <v>0</v>
      </c>
      <c r="K140" s="24">
        <v>0</v>
      </c>
      <c r="L140" s="24"/>
    </row>
    <row r="141" spans="1:12" ht="45" x14ac:dyDescent="0.2">
      <c r="A141" s="15">
        <f t="shared" si="1"/>
        <v>127</v>
      </c>
      <c r="B141" s="6" t="s">
        <v>262</v>
      </c>
      <c r="C141" s="7" t="s">
        <v>153</v>
      </c>
      <c r="D141" s="6" t="s">
        <v>122</v>
      </c>
      <c r="E141" s="5" t="s">
        <v>123</v>
      </c>
      <c r="F141" s="5"/>
      <c r="G141" s="19">
        <v>3347.8</v>
      </c>
      <c r="H141" s="10">
        <v>1828.6</v>
      </c>
      <c r="I141" s="19">
        <v>3347.8</v>
      </c>
      <c r="J141" s="19">
        <v>2127.5</v>
      </c>
      <c r="K141" s="24">
        <v>2226.3000000000002</v>
      </c>
      <c r="L141" s="24"/>
    </row>
    <row r="142" spans="1:12" ht="45" x14ac:dyDescent="0.2">
      <c r="A142" s="15">
        <f t="shared" si="1"/>
        <v>128</v>
      </c>
      <c r="B142" s="6" t="s">
        <v>305</v>
      </c>
      <c r="C142" s="7" t="s">
        <v>197</v>
      </c>
      <c r="D142" s="6" t="s">
        <v>122</v>
      </c>
      <c r="E142" s="5" t="s">
        <v>123</v>
      </c>
      <c r="F142" s="5"/>
      <c r="G142" s="19">
        <v>0</v>
      </c>
      <c r="H142" s="10">
        <v>0</v>
      </c>
      <c r="I142" s="19">
        <v>0</v>
      </c>
      <c r="J142" s="19">
        <v>0</v>
      </c>
      <c r="K142" s="24">
        <v>0</v>
      </c>
      <c r="L142" s="24"/>
    </row>
    <row r="143" spans="1:12" ht="45" x14ac:dyDescent="0.2">
      <c r="A143" s="15">
        <f t="shared" si="1"/>
        <v>129</v>
      </c>
      <c r="B143" s="6" t="s">
        <v>304</v>
      </c>
      <c r="C143" s="7" t="s">
        <v>199</v>
      </c>
      <c r="D143" s="6" t="s">
        <v>122</v>
      </c>
      <c r="E143" s="5" t="s">
        <v>123</v>
      </c>
      <c r="F143" s="5"/>
      <c r="G143" s="19">
        <v>0</v>
      </c>
      <c r="H143" s="10">
        <v>0</v>
      </c>
      <c r="I143" s="19">
        <v>0</v>
      </c>
      <c r="J143" s="19">
        <v>0</v>
      </c>
      <c r="K143" s="24">
        <v>0</v>
      </c>
      <c r="L143" s="24"/>
    </row>
    <row r="144" spans="1:12" ht="78.75" x14ac:dyDescent="0.2">
      <c r="A144" s="15">
        <f t="shared" si="1"/>
        <v>130</v>
      </c>
      <c r="B144" s="6" t="s">
        <v>263</v>
      </c>
      <c r="C144" s="7" t="s">
        <v>154</v>
      </c>
      <c r="D144" s="6" t="s">
        <v>122</v>
      </c>
      <c r="E144" s="5" t="s">
        <v>123</v>
      </c>
      <c r="F144" s="5"/>
      <c r="G144" s="19">
        <f>2382.9+222.1</f>
        <v>2605</v>
      </c>
      <c r="H144" s="10">
        <v>2427.6</v>
      </c>
      <c r="I144" s="19">
        <f>2382.9+222.1-5.9</f>
        <v>2599.1</v>
      </c>
      <c r="J144" s="19">
        <v>0</v>
      </c>
      <c r="K144" s="24">
        <v>0</v>
      </c>
      <c r="L144" s="24"/>
    </row>
    <row r="145" spans="1:12" ht="56.25" x14ac:dyDescent="0.2">
      <c r="A145" s="15">
        <f t="shared" si="1"/>
        <v>131</v>
      </c>
      <c r="B145" s="6" t="s">
        <v>200</v>
      </c>
      <c r="C145" s="7" t="s">
        <v>201</v>
      </c>
      <c r="D145" s="6" t="s">
        <v>122</v>
      </c>
      <c r="E145" s="5" t="s">
        <v>123</v>
      </c>
      <c r="F145" s="5"/>
      <c r="G145" s="19">
        <v>0</v>
      </c>
      <c r="H145" s="10">
        <v>0</v>
      </c>
      <c r="I145" s="19">
        <v>0</v>
      </c>
      <c r="J145" s="19">
        <v>0</v>
      </c>
      <c r="K145" s="24">
        <v>0</v>
      </c>
      <c r="L145" s="24"/>
    </row>
    <row r="146" spans="1:12" ht="67.5" x14ac:dyDescent="0.2">
      <c r="A146" s="15">
        <f t="shared" ref="A146:A210" si="2">A145+1</f>
        <v>132</v>
      </c>
      <c r="B146" s="6" t="s">
        <v>303</v>
      </c>
      <c r="C146" s="7" t="s">
        <v>202</v>
      </c>
      <c r="D146" s="6" t="s">
        <v>122</v>
      </c>
      <c r="E146" s="5" t="s">
        <v>123</v>
      </c>
      <c r="F146" s="5"/>
      <c r="G146" s="19">
        <v>0</v>
      </c>
      <c r="H146" s="10">
        <v>0</v>
      </c>
      <c r="I146" s="19">
        <v>0</v>
      </c>
      <c r="J146" s="19">
        <v>0</v>
      </c>
      <c r="K146" s="24">
        <v>0</v>
      </c>
      <c r="L146" s="24"/>
    </row>
    <row r="147" spans="1:12" ht="67.5" x14ac:dyDescent="0.2">
      <c r="A147" s="15">
        <f t="shared" si="2"/>
        <v>133</v>
      </c>
      <c r="B147" s="6" t="s">
        <v>302</v>
      </c>
      <c r="C147" s="7" t="s">
        <v>203</v>
      </c>
      <c r="D147" s="6" t="s">
        <v>122</v>
      </c>
      <c r="E147" s="5" t="s">
        <v>123</v>
      </c>
      <c r="F147" s="5"/>
      <c r="G147" s="19">
        <v>0</v>
      </c>
      <c r="H147" s="10">
        <v>0</v>
      </c>
      <c r="I147" s="19">
        <v>0</v>
      </c>
      <c r="J147" s="19">
        <v>0</v>
      </c>
      <c r="K147" s="24">
        <v>0</v>
      </c>
      <c r="L147" s="24"/>
    </row>
    <row r="148" spans="1:12" ht="67.5" x14ac:dyDescent="0.2">
      <c r="A148" s="15">
        <f t="shared" si="2"/>
        <v>134</v>
      </c>
      <c r="B148" s="6" t="s">
        <v>301</v>
      </c>
      <c r="C148" s="7" t="s">
        <v>204</v>
      </c>
      <c r="D148" s="6" t="s">
        <v>122</v>
      </c>
      <c r="E148" s="5" t="s">
        <v>123</v>
      </c>
      <c r="F148" s="5"/>
      <c r="G148" s="19">
        <v>0</v>
      </c>
      <c r="H148" s="10">
        <v>0</v>
      </c>
      <c r="I148" s="19">
        <v>291</v>
      </c>
      <c r="J148" s="19">
        <v>0</v>
      </c>
      <c r="K148" s="24">
        <v>0</v>
      </c>
      <c r="L148" s="24"/>
    </row>
    <row r="149" spans="1:12" ht="45" x14ac:dyDescent="0.2">
      <c r="A149" s="15">
        <f t="shared" si="2"/>
        <v>135</v>
      </c>
      <c r="B149" s="6" t="s">
        <v>300</v>
      </c>
      <c r="C149" s="7" t="s">
        <v>155</v>
      </c>
      <c r="D149" s="6" t="s">
        <v>122</v>
      </c>
      <c r="E149" s="5" t="s">
        <v>123</v>
      </c>
      <c r="F149" s="5"/>
      <c r="G149" s="19">
        <f>813-813+246.1</f>
        <v>246.1</v>
      </c>
      <c r="H149" s="10">
        <v>38.5</v>
      </c>
      <c r="I149" s="19">
        <f>813-813+246.1</f>
        <v>246.1</v>
      </c>
      <c r="J149" s="19">
        <v>0</v>
      </c>
      <c r="K149" s="24">
        <v>0</v>
      </c>
      <c r="L149" s="24"/>
    </row>
    <row r="150" spans="1:12" ht="56.25" x14ac:dyDescent="0.2">
      <c r="A150" s="15">
        <f t="shared" si="2"/>
        <v>136</v>
      </c>
      <c r="B150" s="6" t="s">
        <v>265</v>
      </c>
      <c r="C150" s="7" t="s">
        <v>205</v>
      </c>
      <c r="D150" s="6" t="s">
        <v>122</v>
      </c>
      <c r="E150" s="5" t="s">
        <v>123</v>
      </c>
      <c r="F150" s="5"/>
      <c r="G150" s="19">
        <v>0</v>
      </c>
      <c r="H150" s="10">
        <v>0</v>
      </c>
      <c r="I150" s="19">
        <v>0</v>
      </c>
      <c r="J150" s="19">
        <v>0</v>
      </c>
      <c r="K150" s="24">
        <v>0</v>
      </c>
      <c r="L150" s="24"/>
    </row>
    <row r="151" spans="1:12" ht="45" x14ac:dyDescent="0.2">
      <c r="A151" s="15">
        <f t="shared" si="2"/>
        <v>137</v>
      </c>
      <c r="B151" s="6" t="s">
        <v>266</v>
      </c>
      <c r="C151" s="7" t="s">
        <v>206</v>
      </c>
      <c r="D151" s="6" t="s">
        <v>122</v>
      </c>
      <c r="E151" s="5" t="s">
        <v>123</v>
      </c>
      <c r="F151" s="5"/>
      <c r="G151" s="19">
        <v>0</v>
      </c>
      <c r="H151" s="10">
        <v>0</v>
      </c>
      <c r="I151" s="19">
        <v>0</v>
      </c>
      <c r="J151" s="19">
        <v>0</v>
      </c>
      <c r="K151" s="24">
        <v>0</v>
      </c>
      <c r="L151" s="24"/>
    </row>
    <row r="152" spans="1:12" ht="56.25" x14ac:dyDescent="0.2">
      <c r="A152" s="15">
        <f t="shared" si="2"/>
        <v>138</v>
      </c>
      <c r="B152" s="6" t="s">
        <v>267</v>
      </c>
      <c r="C152" s="7" t="s">
        <v>207</v>
      </c>
      <c r="D152" s="6" t="s">
        <v>122</v>
      </c>
      <c r="E152" s="5" t="s">
        <v>123</v>
      </c>
      <c r="F152" s="5"/>
      <c r="G152" s="19">
        <v>0</v>
      </c>
      <c r="H152" s="10">
        <v>0</v>
      </c>
      <c r="I152" s="19">
        <v>0</v>
      </c>
      <c r="J152" s="19">
        <v>0</v>
      </c>
      <c r="K152" s="24">
        <v>0</v>
      </c>
      <c r="L152" s="24"/>
    </row>
    <row r="153" spans="1:12" ht="45" x14ac:dyDescent="0.2">
      <c r="A153" s="15">
        <f t="shared" si="2"/>
        <v>139</v>
      </c>
      <c r="B153" s="6" t="s">
        <v>268</v>
      </c>
      <c r="C153" s="7" t="s">
        <v>173</v>
      </c>
      <c r="D153" s="6" t="s">
        <v>122</v>
      </c>
      <c r="E153" s="5" t="s">
        <v>123</v>
      </c>
      <c r="F153" s="5"/>
      <c r="G153" s="19">
        <v>0</v>
      </c>
      <c r="H153" s="10">
        <v>0</v>
      </c>
      <c r="I153" s="19">
        <v>0</v>
      </c>
      <c r="J153" s="19">
        <v>0</v>
      </c>
      <c r="K153" s="24">
        <v>0</v>
      </c>
      <c r="L153" s="24"/>
    </row>
    <row r="154" spans="1:12" ht="56.25" x14ac:dyDescent="0.2">
      <c r="A154" s="15">
        <f t="shared" si="2"/>
        <v>140</v>
      </c>
      <c r="B154" s="6" t="s">
        <v>264</v>
      </c>
      <c r="C154" s="7" t="s">
        <v>156</v>
      </c>
      <c r="D154" s="6" t="s">
        <v>122</v>
      </c>
      <c r="E154" s="5" t="s">
        <v>123</v>
      </c>
      <c r="F154" s="5"/>
      <c r="G154" s="19">
        <v>1028</v>
      </c>
      <c r="H154" s="10">
        <v>539.20000000000005</v>
      </c>
      <c r="I154" s="19">
        <v>1028</v>
      </c>
      <c r="J154" s="19">
        <v>1028</v>
      </c>
      <c r="K154" s="24">
        <v>1028</v>
      </c>
      <c r="L154" s="24"/>
    </row>
    <row r="155" spans="1:12" ht="45" x14ac:dyDescent="0.2">
      <c r="A155" s="15">
        <f t="shared" si="2"/>
        <v>141</v>
      </c>
      <c r="B155" s="6" t="s">
        <v>299</v>
      </c>
      <c r="C155" s="7" t="s">
        <v>208</v>
      </c>
      <c r="D155" s="6" t="s">
        <v>122</v>
      </c>
      <c r="E155" s="5" t="s">
        <v>123</v>
      </c>
      <c r="F155" s="5"/>
      <c r="G155" s="19">
        <f>30+507.1</f>
        <v>537.1</v>
      </c>
      <c r="H155" s="10">
        <v>539</v>
      </c>
      <c r="I155" s="19">
        <f>30+507.1</f>
        <v>537.1</v>
      </c>
      <c r="J155" s="19">
        <v>375</v>
      </c>
      <c r="K155" s="24">
        <v>0</v>
      </c>
      <c r="L155" s="24"/>
    </row>
    <row r="156" spans="1:12" ht="67.5" x14ac:dyDescent="0.2">
      <c r="A156" s="15">
        <f t="shared" si="2"/>
        <v>142</v>
      </c>
      <c r="B156" s="6" t="s">
        <v>277</v>
      </c>
      <c r="C156" s="7" t="s">
        <v>157</v>
      </c>
      <c r="D156" s="6" t="s">
        <v>122</v>
      </c>
      <c r="E156" s="5" t="s">
        <v>123</v>
      </c>
      <c r="F156" s="5"/>
      <c r="G156" s="19">
        <v>8.1999999999999993</v>
      </c>
      <c r="H156" s="10">
        <v>8.1999999999999993</v>
      </c>
      <c r="I156" s="19">
        <v>8.1999999999999993</v>
      </c>
      <c r="J156" s="19">
        <v>0</v>
      </c>
      <c r="K156" s="24">
        <v>0</v>
      </c>
      <c r="L156" s="24"/>
    </row>
    <row r="157" spans="1:12" ht="45" x14ac:dyDescent="0.2">
      <c r="A157" s="15">
        <f t="shared" si="2"/>
        <v>143</v>
      </c>
      <c r="B157" s="6" t="s">
        <v>278</v>
      </c>
      <c r="C157" s="7" t="s">
        <v>209</v>
      </c>
      <c r="D157" s="6" t="s">
        <v>122</v>
      </c>
      <c r="E157" s="5" t="s">
        <v>123</v>
      </c>
      <c r="F157" s="5"/>
      <c r="G157" s="19">
        <v>0</v>
      </c>
      <c r="H157" s="10">
        <v>0</v>
      </c>
      <c r="I157" s="19">
        <v>0</v>
      </c>
      <c r="J157" s="19">
        <v>0</v>
      </c>
      <c r="K157" s="24">
        <v>0</v>
      </c>
      <c r="L157" s="24"/>
    </row>
    <row r="158" spans="1:12" ht="45" x14ac:dyDescent="0.2">
      <c r="A158" s="15">
        <f t="shared" si="2"/>
        <v>144</v>
      </c>
      <c r="B158" s="6" t="s">
        <v>279</v>
      </c>
      <c r="C158" s="7" t="s">
        <v>158</v>
      </c>
      <c r="D158" s="6" t="s">
        <v>122</v>
      </c>
      <c r="E158" s="5" t="s">
        <v>123</v>
      </c>
      <c r="F158" s="5"/>
      <c r="G158" s="19">
        <v>0</v>
      </c>
      <c r="H158" s="10">
        <v>0</v>
      </c>
      <c r="I158" s="19">
        <v>0</v>
      </c>
      <c r="J158" s="19">
        <v>0</v>
      </c>
      <c r="K158" s="24">
        <v>0</v>
      </c>
      <c r="L158" s="24"/>
    </row>
    <row r="159" spans="1:12" ht="45" x14ac:dyDescent="0.2">
      <c r="A159" s="15">
        <f t="shared" si="2"/>
        <v>145</v>
      </c>
      <c r="B159" s="6" t="s">
        <v>298</v>
      </c>
      <c r="C159" s="7" t="s">
        <v>159</v>
      </c>
      <c r="D159" s="6" t="s">
        <v>122</v>
      </c>
      <c r="E159" s="5" t="s">
        <v>123</v>
      </c>
      <c r="F159" s="5"/>
      <c r="G159" s="19">
        <v>0</v>
      </c>
      <c r="H159" s="10">
        <v>0</v>
      </c>
      <c r="I159" s="19">
        <v>0</v>
      </c>
      <c r="J159" s="19">
        <v>0</v>
      </c>
      <c r="K159" s="24">
        <v>0</v>
      </c>
      <c r="L159" s="24"/>
    </row>
    <row r="160" spans="1:12" ht="56.25" x14ac:dyDescent="0.2">
      <c r="A160" s="15">
        <f t="shared" si="2"/>
        <v>146</v>
      </c>
      <c r="B160" s="6" t="s">
        <v>271</v>
      </c>
      <c r="C160" s="7" t="s">
        <v>210</v>
      </c>
      <c r="D160" s="6" t="s">
        <v>122</v>
      </c>
      <c r="E160" s="5" t="s">
        <v>123</v>
      </c>
      <c r="F160" s="5"/>
      <c r="G160" s="19">
        <v>0</v>
      </c>
      <c r="H160" s="10">
        <v>0</v>
      </c>
      <c r="I160" s="19">
        <v>0</v>
      </c>
      <c r="J160" s="19">
        <v>0</v>
      </c>
      <c r="K160" s="24">
        <v>0</v>
      </c>
      <c r="L160" s="24"/>
    </row>
    <row r="161" spans="1:12" ht="78.75" x14ac:dyDescent="0.2">
      <c r="A161" s="15">
        <f t="shared" si="2"/>
        <v>147</v>
      </c>
      <c r="B161" s="6" t="s">
        <v>272</v>
      </c>
      <c r="C161" s="7" t="s">
        <v>211</v>
      </c>
      <c r="D161" s="6" t="s">
        <v>122</v>
      </c>
      <c r="E161" s="5" t="s">
        <v>123</v>
      </c>
      <c r="F161" s="5"/>
      <c r="G161" s="19">
        <v>0</v>
      </c>
      <c r="H161" s="10">
        <v>0</v>
      </c>
      <c r="I161" s="19">
        <v>0</v>
      </c>
      <c r="J161" s="19">
        <v>0</v>
      </c>
      <c r="K161" s="24">
        <v>0</v>
      </c>
      <c r="L161" s="24"/>
    </row>
    <row r="162" spans="1:12" ht="56.25" x14ac:dyDescent="0.2">
      <c r="A162" s="15">
        <f t="shared" si="2"/>
        <v>148</v>
      </c>
      <c r="B162" s="6" t="s">
        <v>273</v>
      </c>
      <c r="C162" s="7" t="s">
        <v>212</v>
      </c>
      <c r="D162" s="6" t="s">
        <v>122</v>
      </c>
      <c r="E162" s="5" t="s">
        <v>123</v>
      </c>
      <c r="F162" s="5"/>
      <c r="G162" s="19">
        <v>0</v>
      </c>
      <c r="H162" s="10">
        <v>0</v>
      </c>
      <c r="I162" s="19">
        <v>0</v>
      </c>
      <c r="J162" s="19">
        <v>0</v>
      </c>
      <c r="K162" s="24">
        <v>0</v>
      </c>
      <c r="L162" s="24"/>
    </row>
    <row r="163" spans="1:12" ht="78.75" x14ac:dyDescent="0.2">
      <c r="A163" s="15">
        <f t="shared" si="2"/>
        <v>149</v>
      </c>
      <c r="B163" s="6" t="s">
        <v>274</v>
      </c>
      <c r="C163" s="7" t="s">
        <v>213</v>
      </c>
      <c r="D163" s="6" t="s">
        <v>122</v>
      </c>
      <c r="E163" s="5" t="s">
        <v>123</v>
      </c>
      <c r="F163" s="5"/>
      <c r="G163" s="19">
        <v>0</v>
      </c>
      <c r="H163" s="10">
        <v>0</v>
      </c>
      <c r="I163" s="19">
        <v>0</v>
      </c>
      <c r="J163" s="19">
        <v>0</v>
      </c>
      <c r="K163" s="24">
        <v>0</v>
      </c>
      <c r="L163" s="24"/>
    </row>
    <row r="164" spans="1:12" ht="67.5" x14ac:dyDescent="0.2">
      <c r="A164" s="15">
        <f t="shared" si="2"/>
        <v>150</v>
      </c>
      <c r="B164" s="6" t="s">
        <v>275</v>
      </c>
      <c r="C164" s="7" t="s">
        <v>214</v>
      </c>
      <c r="D164" s="6" t="s">
        <v>122</v>
      </c>
      <c r="E164" s="5" t="s">
        <v>123</v>
      </c>
      <c r="F164" s="5"/>
      <c r="G164" s="19">
        <v>0</v>
      </c>
      <c r="H164" s="10">
        <v>0</v>
      </c>
      <c r="I164" s="19">
        <v>0</v>
      </c>
      <c r="J164" s="19">
        <v>0</v>
      </c>
      <c r="K164" s="24">
        <v>0</v>
      </c>
      <c r="L164" s="24"/>
    </row>
    <row r="165" spans="1:12" ht="56.25" x14ac:dyDescent="0.2">
      <c r="A165" s="15">
        <f t="shared" si="2"/>
        <v>151</v>
      </c>
      <c r="B165" s="6" t="s">
        <v>276</v>
      </c>
      <c r="C165" s="7" t="s">
        <v>160</v>
      </c>
      <c r="D165" s="6" t="s">
        <v>122</v>
      </c>
      <c r="E165" s="5" t="s">
        <v>123</v>
      </c>
      <c r="F165" s="5"/>
      <c r="G165" s="19">
        <v>-92.6</v>
      </c>
      <c r="H165" s="10">
        <v>-92.6</v>
      </c>
      <c r="I165" s="19">
        <v>-92.6</v>
      </c>
      <c r="J165" s="19">
        <v>0</v>
      </c>
      <c r="K165" s="24">
        <v>0</v>
      </c>
      <c r="L165" s="24"/>
    </row>
    <row r="166" spans="1:12" ht="67.5" x14ac:dyDescent="0.2">
      <c r="A166" s="15">
        <f t="shared" si="2"/>
        <v>152</v>
      </c>
      <c r="B166" s="6" t="s">
        <v>371</v>
      </c>
      <c r="C166" s="7" t="s">
        <v>179</v>
      </c>
      <c r="D166" s="6" t="s">
        <v>163</v>
      </c>
      <c r="E166" s="5" t="s">
        <v>164</v>
      </c>
      <c r="F166" s="5"/>
      <c r="G166" s="19">
        <v>88</v>
      </c>
      <c r="H166" s="10">
        <v>44</v>
      </c>
      <c r="I166" s="19">
        <v>88</v>
      </c>
      <c r="J166" s="19">
        <v>0</v>
      </c>
      <c r="K166" s="24">
        <v>0</v>
      </c>
      <c r="L166" s="24"/>
    </row>
    <row r="167" spans="1:12" ht="56.25" x14ac:dyDescent="0.2">
      <c r="A167" s="15">
        <f t="shared" si="2"/>
        <v>153</v>
      </c>
      <c r="B167" s="6" t="s">
        <v>161</v>
      </c>
      <c r="C167" s="7" t="s">
        <v>162</v>
      </c>
      <c r="D167" s="6" t="s">
        <v>163</v>
      </c>
      <c r="E167" s="5" t="s">
        <v>164</v>
      </c>
      <c r="F167" s="5"/>
      <c r="G167" s="19">
        <f>29794.4+2959.7</f>
        <v>32754.100000000002</v>
      </c>
      <c r="H167" s="10">
        <v>8339.4</v>
      </c>
      <c r="I167" s="19">
        <f>29794.4+2959.7-702.2-7239.6</f>
        <v>24812.300000000003</v>
      </c>
      <c r="J167" s="19">
        <f>29712.4+2959.8</f>
        <v>32672.2</v>
      </c>
      <c r="K167" s="24">
        <f>29712.4+2959.7</f>
        <v>32672.100000000002</v>
      </c>
      <c r="L167" s="24"/>
    </row>
    <row r="168" spans="1:12" ht="56.25" x14ac:dyDescent="0.2">
      <c r="A168" s="15">
        <f t="shared" si="2"/>
        <v>154</v>
      </c>
      <c r="B168" s="6" t="s">
        <v>215</v>
      </c>
      <c r="C168" s="7" t="s">
        <v>216</v>
      </c>
      <c r="D168" s="6" t="s">
        <v>163</v>
      </c>
      <c r="E168" s="5" t="s">
        <v>164</v>
      </c>
      <c r="F168" s="5"/>
      <c r="G168" s="19">
        <v>0</v>
      </c>
      <c r="H168" s="10">
        <v>0</v>
      </c>
      <c r="I168" s="19">
        <v>0</v>
      </c>
      <c r="J168" s="19">
        <v>0</v>
      </c>
      <c r="K168" s="24">
        <v>0</v>
      </c>
      <c r="L168" s="24"/>
    </row>
    <row r="169" spans="1:12" ht="56.25" x14ac:dyDescent="0.2">
      <c r="A169" s="15">
        <f t="shared" si="2"/>
        <v>155</v>
      </c>
      <c r="B169" s="6" t="s">
        <v>165</v>
      </c>
      <c r="C169" s="7" t="s">
        <v>166</v>
      </c>
      <c r="D169" s="6" t="s">
        <v>163</v>
      </c>
      <c r="E169" s="5" t="s">
        <v>164</v>
      </c>
      <c r="F169" s="5"/>
      <c r="G169" s="19">
        <v>0</v>
      </c>
      <c r="H169" s="10">
        <v>0</v>
      </c>
      <c r="I169" s="19">
        <v>0</v>
      </c>
      <c r="J169" s="19">
        <v>0</v>
      </c>
      <c r="K169" s="24">
        <v>0</v>
      </c>
      <c r="L169" s="24"/>
    </row>
    <row r="170" spans="1:12" ht="101.25" x14ac:dyDescent="0.2">
      <c r="A170" s="15">
        <f t="shared" si="2"/>
        <v>156</v>
      </c>
      <c r="B170" s="6" t="s">
        <v>167</v>
      </c>
      <c r="C170" s="7" t="s">
        <v>168</v>
      </c>
      <c r="D170" s="6" t="s">
        <v>163</v>
      </c>
      <c r="E170" s="5" t="s">
        <v>164</v>
      </c>
      <c r="F170" s="5"/>
      <c r="G170" s="19">
        <v>0</v>
      </c>
      <c r="H170" s="10">
        <v>0</v>
      </c>
      <c r="I170" s="19">
        <v>0</v>
      </c>
      <c r="J170" s="19">
        <v>0</v>
      </c>
      <c r="K170" s="24">
        <v>0</v>
      </c>
      <c r="L170" s="24"/>
    </row>
    <row r="171" spans="1:12" ht="56.25" x14ac:dyDescent="0.2">
      <c r="A171" s="15">
        <f t="shared" si="2"/>
        <v>157</v>
      </c>
      <c r="B171" s="6" t="s">
        <v>147</v>
      </c>
      <c r="C171" s="7" t="s">
        <v>148</v>
      </c>
      <c r="D171" s="6" t="s">
        <v>163</v>
      </c>
      <c r="E171" s="5" t="s">
        <v>164</v>
      </c>
      <c r="F171" s="5"/>
      <c r="G171" s="19">
        <v>0</v>
      </c>
      <c r="H171" s="10">
        <v>0</v>
      </c>
      <c r="I171" s="19">
        <v>0</v>
      </c>
      <c r="J171" s="19">
        <v>0</v>
      </c>
      <c r="K171" s="24">
        <v>0</v>
      </c>
      <c r="L171" s="24"/>
    </row>
    <row r="172" spans="1:12" ht="56.25" x14ac:dyDescent="0.2">
      <c r="A172" s="36">
        <f t="shared" si="2"/>
        <v>158</v>
      </c>
      <c r="B172" s="6" t="s">
        <v>372</v>
      </c>
      <c r="C172" s="5" t="s">
        <v>174</v>
      </c>
      <c r="D172" s="6" t="s">
        <v>163</v>
      </c>
      <c r="E172" s="5" t="s">
        <v>164</v>
      </c>
      <c r="F172" s="5"/>
      <c r="G172" s="19">
        <v>0</v>
      </c>
      <c r="H172" s="10">
        <v>0</v>
      </c>
      <c r="I172" s="19">
        <v>0</v>
      </c>
      <c r="J172" s="19">
        <v>0</v>
      </c>
      <c r="K172" s="24">
        <v>0</v>
      </c>
      <c r="L172" s="24"/>
    </row>
    <row r="173" spans="1:12" ht="56.25" x14ac:dyDescent="0.2">
      <c r="A173" s="15">
        <f t="shared" si="2"/>
        <v>159</v>
      </c>
      <c r="B173" s="6" t="s">
        <v>297</v>
      </c>
      <c r="C173" s="7" t="s">
        <v>169</v>
      </c>
      <c r="D173" s="6" t="s">
        <v>163</v>
      </c>
      <c r="E173" s="5" t="s">
        <v>164</v>
      </c>
      <c r="F173" s="5"/>
      <c r="G173" s="19">
        <v>0</v>
      </c>
      <c r="H173" s="10">
        <v>0</v>
      </c>
      <c r="I173" s="19">
        <v>0</v>
      </c>
      <c r="J173" s="19">
        <v>0</v>
      </c>
      <c r="K173" s="24">
        <v>0</v>
      </c>
      <c r="L173" s="24"/>
    </row>
    <row r="174" spans="1:12" ht="56.25" x14ac:dyDescent="0.2">
      <c r="A174" s="15">
        <f t="shared" si="2"/>
        <v>160</v>
      </c>
      <c r="B174" s="6" t="s">
        <v>296</v>
      </c>
      <c r="C174" s="7" t="s">
        <v>170</v>
      </c>
      <c r="D174" s="6" t="s">
        <v>163</v>
      </c>
      <c r="E174" s="5" t="s">
        <v>164</v>
      </c>
      <c r="F174" s="5"/>
      <c r="G174" s="19">
        <v>0</v>
      </c>
      <c r="H174" s="10">
        <v>0</v>
      </c>
      <c r="I174" s="19">
        <v>0</v>
      </c>
      <c r="J174" s="19">
        <v>0</v>
      </c>
      <c r="K174" s="24">
        <v>0</v>
      </c>
      <c r="L174" s="24"/>
    </row>
    <row r="175" spans="1:12" ht="56.25" x14ac:dyDescent="0.2">
      <c r="A175" s="15">
        <f t="shared" si="2"/>
        <v>161</v>
      </c>
      <c r="B175" s="6" t="s">
        <v>295</v>
      </c>
      <c r="C175" s="7" t="s">
        <v>217</v>
      </c>
      <c r="D175" s="6" t="s">
        <v>163</v>
      </c>
      <c r="E175" s="5" t="s">
        <v>164</v>
      </c>
      <c r="F175" s="5"/>
      <c r="G175" s="19">
        <v>0</v>
      </c>
      <c r="H175" s="10">
        <v>0</v>
      </c>
      <c r="I175" s="19">
        <v>0</v>
      </c>
      <c r="J175" s="19">
        <v>0</v>
      </c>
      <c r="K175" s="24">
        <v>0</v>
      </c>
      <c r="L175" s="24"/>
    </row>
    <row r="176" spans="1:12" ht="67.5" x14ac:dyDescent="0.2">
      <c r="A176" s="15">
        <f t="shared" si="2"/>
        <v>162</v>
      </c>
      <c r="B176" s="6" t="s">
        <v>294</v>
      </c>
      <c r="C176" s="7" t="s">
        <v>218</v>
      </c>
      <c r="D176" s="6" t="s">
        <v>163</v>
      </c>
      <c r="E176" s="5" t="s">
        <v>164</v>
      </c>
      <c r="F176" s="5"/>
      <c r="G176" s="19">
        <v>0</v>
      </c>
      <c r="H176" s="10">
        <v>0</v>
      </c>
      <c r="I176" s="19">
        <v>0</v>
      </c>
      <c r="J176" s="19">
        <v>0</v>
      </c>
      <c r="K176" s="24">
        <v>0</v>
      </c>
      <c r="L176" s="24"/>
    </row>
    <row r="177" spans="1:12" ht="56.25" x14ac:dyDescent="0.2">
      <c r="A177" s="15">
        <f t="shared" si="2"/>
        <v>163</v>
      </c>
      <c r="B177" s="6" t="s">
        <v>325</v>
      </c>
      <c r="C177" s="7" t="s">
        <v>326</v>
      </c>
      <c r="D177" s="6" t="s">
        <v>163</v>
      </c>
      <c r="E177" s="5" t="s">
        <v>164</v>
      </c>
      <c r="F177" s="5"/>
      <c r="G177" s="19">
        <v>3058</v>
      </c>
      <c r="H177" s="10">
        <v>0</v>
      </c>
      <c r="I177" s="19">
        <v>3058</v>
      </c>
      <c r="J177" s="19">
        <v>0</v>
      </c>
      <c r="K177" s="24">
        <v>0</v>
      </c>
      <c r="L177" s="24"/>
    </row>
    <row r="178" spans="1:12" ht="56.25" x14ac:dyDescent="0.2">
      <c r="A178" s="15">
        <f t="shared" si="2"/>
        <v>164</v>
      </c>
      <c r="B178" s="34" t="s">
        <v>346</v>
      </c>
      <c r="C178" s="35" t="s">
        <v>344</v>
      </c>
      <c r="D178" s="6" t="s">
        <v>163</v>
      </c>
      <c r="E178" s="5" t="s">
        <v>164</v>
      </c>
      <c r="F178" s="5"/>
      <c r="G178" s="19">
        <v>59572.1</v>
      </c>
      <c r="H178" s="10">
        <v>27591.1</v>
      </c>
      <c r="I178" s="19">
        <v>59572.1</v>
      </c>
      <c r="J178" s="19">
        <v>32200</v>
      </c>
      <c r="K178" s="24">
        <v>0</v>
      </c>
      <c r="L178" s="24"/>
    </row>
    <row r="179" spans="1:12" ht="56.25" x14ac:dyDescent="0.2">
      <c r="A179" s="15">
        <f t="shared" si="2"/>
        <v>165</v>
      </c>
      <c r="B179" s="6" t="s">
        <v>259</v>
      </c>
      <c r="C179" s="7" t="s">
        <v>150</v>
      </c>
      <c r="D179" s="6" t="s">
        <v>163</v>
      </c>
      <c r="E179" s="5" t="s">
        <v>164</v>
      </c>
      <c r="F179" s="5"/>
      <c r="G179" s="19">
        <v>13211.9</v>
      </c>
      <c r="H179" s="10">
        <v>4086.6</v>
      </c>
      <c r="I179" s="19">
        <f>13211.9+1500</f>
        <v>14711.9</v>
      </c>
      <c r="J179" s="19">
        <v>2125.3000000000002</v>
      </c>
      <c r="K179" s="24">
        <f>2125.3+1486.7</f>
        <v>3612</v>
      </c>
      <c r="L179" s="24"/>
    </row>
    <row r="180" spans="1:12" ht="56.25" x14ac:dyDescent="0.2">
      <c r="A180" s="15">
        <f t="shared" si="2"/>
        <v>166</v>
      </c>
      <c r="B180" s="6" t="s">
        <v>261</v>
      </c>
      <c r="C180" s="7" t="s">
        <v>152</v>
      </c>
      <c r="D180" s="6" t="s">
        <v>163</v>
      </c>
      <c r="E180" s="5" t="s">
        <v>164</v>
      </c>
      <c r="F180" s="5"/>
      <c r="G180" s="19">
        <f>399042.5</f>
        <v>399042.5</v>
      </c>
      <c r="H180" s="10">
        <f>191522.3+6431.5</f>
        <v>197953.8</v>
      </c>
      <c r="I180" s="19">
        <f>399042.5</f>
        <v>399042.5</v>
      </c>
      <c r="J180" s="19">
        <f>391487.3+5000+1000+1000</f>
        <v>398487.3</v>
      </c>
      <c r="K180" s="24">
        <f>386257.7+5000+1000</f>
        <v>392257.7</v>
      </c>
      <c r="L180" s="24"/>
    </row>
    <row r="181" spans="1:12" ht="56.25" x14ac:dyDescent="0.2">
      <c r="A181" s="15">
        <f t="shared" si="2"/>
        <v>167</v>
      </c>
      <c r="B181" s="6" t="s">
        <v>269</v>
      </c>
      <c r="C181" s="7" t="s">
        <v>171</v>
      </c>
      <c r="D181" s="6" t="s">
        <v>163</v>
      </c>
      <c r="E181" s="5" t="s">
        <v>164</v>
      </c>
      <c r="F181" s="5"/>
      <c r="G181" s="19">
        <v>0</v>
      </c>
      <c r="H181" s="10">
        <v>0</v>
      </c>
      <c r="I181" s="19">
        <v>0</v>
      </c>
      <c r="J181" s="19">
        <v>0</v>
      </c>
      <c r="K181" s="24">
        <v>0</v>
      </c>
      <c r="L181" s="24"/>
    </row>
    <row r="182" spans="1:12" ht="90" x14ac:dyDescent="0.2">
      <c r="A182" s="15">
        <f t="shared" si="2"/>
        <v>168</v>
      </c>
      <c r="B182" s="6" t="s">
        <v>270</v>
      </c>
      <c r="C182" s="7" t="s">
        <v>172</v>
      </c>
      <c r="D182" s="6" t="s">
        <v>163</v>
      </c>
      <c r="E182" s="5" t="s">
        <v>164</v>
      </c>
      <c r="F182" s="5"/>
      <c r="G182" s="19">
        <v>2381.1</v>
      </c>
      <c r="H182" s="10">
        <v>720</v>
      </c>
      <c r="I182" s="19">
        <v>2381.1</v>
      </c>
      <c r="J182" s="19">
        <v>2381.1</v>
      </c>
      <c r="K182" s="24">
        <v>2381.1</v>
      </c>
      <c r="L182" s="24"/>
    </row>
    <row r="183" spans="1:12" ht="56.25" x14ac:dyDescent="0.2">
      <c r="A183" s="15">
        <f t="shared" si="2"/>
        <v>169</v>
      </c>
      <c r="B183" s="6" t="s">
        <v>196</v>
      </c>
      <c r="C183" s="7" t="s">
        <v>197</v>
      </c>
      <c r="D183" s="6" t="s">
        <v>163</v>
      </c>
      <c r="E183" s="5" t="s">
        <v>164</v>
      </c>
      <c r="F183" s="5"/>
      <c r="G183" s="19">
        <v>0</v>
      </c>
      <c r="H183" s="10">
        <v>0</v>
      </c>
      <c r="I183" s="19">
        <v>0</v>
      </c>
      <c r="J183" s="19">
        <v>0</v>
      </c>
      <c r="K183" s="24">
        <v>0</v>
      </c>
      <c r="L183" s="24"/>
    </row>
    <row r="184" spans="1:12" ht="56.25" x14ac:dyDescent="0.2">
      <c r="A184" s="15">
        <f t="shared" si="2"/>
        <v>170</v>
      </c>
      <c r="B184" s="6" t="s">
        <v>198</v>
      </c>
      <c r="C184" s="7" t="s">
        <v>199</v>
      </c>
      <c r="D184" s="6" t="s">
        <v>163</v>
      </c>
      <c r="E184" s="5" t="s">
        <v>164</v>
      </c>
      <c r="F184" s="5"/>
      <c r="G184" s="19">
        <v>0</v>
      </c>
      <c r="H184" s="10">
        <v>0</v>
      </c>
      <c r="I184" s="19">
        <v>0</v>
      </c>
      <c r="J184" s="19">
        <v>0</v>
      </c>
      <c r="K184" s="24">
        <v>0</v>
      </c>
      <c r="L184" s="24"/>
    </row>
    <row r="185" spans="1:12" ht="56.25" x14ac:dyDescent="0.2">
      <c r="A185" s="15">
        <f t="shared" si="2"/>
        <v>171</v>
      </c>
      <c r="B185" s="6" t="s">
        <v>244</v>
      </c>
      <c r="C185" s="7" t="s">
        <v>245</v>
      </c>
      <c r="D185" s="6" t="s">
        <v>163</v>
      </c>
      <c r="E185" s="5" t="s">
        <v>164</v>
      </c>
      <c r="F185" s="5"/>
      <c r="G185" s="19">
        <v>0</v>
      </c>
      <c r="H185" s="10">
        <v>0</v>
      </c>
      <c r="I185" s="19">
        <v>0</v>
      </c>
      <c r="J185" s="19">
        <v>0</v>
      </c>
      <c r="K185" s="24">
        <v>0</v>
      </c>
      <c r="L185" s="24"/>
    </row>
    <row r="186" spans="1:12" ht="56.25" x14ac:dyDescent="0.2">
      <c r="A186" s="15">
        <f t="shared" si="2"/>
        <v>172</v>
      </c>
      <c r="B186" s="6" t="s">
        <v>291</v>
      </c>
      <c r="C186" s="7" t="s">
        <v>219</v>
      </c>
      <c r="D186" s="6" t="s">
        <v>163</v>
      </c>
      <c r="E186" s="5" t="s">
        <v>164</v>
      </c>
      <c r="F186" s="5"/>
      <c r="G186" s="19">
        <v>0</v>
      </c>
      <c r="H186" s="10">
        <v>0</v>
      </c>
      <c r="I186" s="19">
        <v>0</v>
      </c>
      <c r="J186" s="19">
        <v>0</v>
      </c>
      <c r="K186" s="24">
        <v>0</v>
      </c>
      <c r="L186" s="24"/>
    </row>
    <row r="187" spans="1:12" ht="56.25" x14ac:dyDescent="0.2">
      <c r="A187" s="15">
        <f t="shared" si="2"/>
        <v>173</v>
      </c>
      <c r="B187" s="6" t="s">
        <v>292</v>
      </c>
      <c r="C187" s="7" t="s">
        <v>173</v>
      </c>
      <c r="D187" s="6" t="s">
        <v>163</v>
      </c>
      <c r="E187" s="5" t="s">
        <v>164</v>
      </c>
      <c r="F187" s="5"/>
      <c r="G187" s="19">
        <v>0</v>
      </c>
      <c r="H187" s="10">
        <v>0</v>
      </c>
      <c r="I187" s="19">
        <v>0</v>
      </c>
      <c r="J187" s="19">
        <v>0</v>
      </c>
      <c r="K187" s="24">
        <v>0</v>
      </c>
      <c r="L187" s="24"/>
    </row>
    <row r="188" spans="1:12" ht="67.5" x14ac:dyDescent="0.2">
      <c r="A188" s="15"/>
      <c r="B188" s="49" t="s">
        <v>378</v>
      </c>
      <c r="C188" s="50" t="s">
        <v>379</v>
      </c>
      <c r="D188" s="6" t="s">
        <v>163</v>
      </c>
      <c r="E188" s="5" t="s">
        <v>164</v>
      </c>
      <c r="F188" s="5"/>
      <c r="G188" s="19">
        <v>0</v>
      </c>
      <c r="H188" s="10">
        <v>0</v>
      </c>
      <c r="I188" s="19">
        <v>8489</v>
      </c>
      <c r="J188" s="19">
        <v>25467.1</v>
      </c>
      <c r="K188" s="24">
        <v>25467.1</v>
      </c>
      <c r="L188" s="24"/>
    </row>
    <row r="189" spans="1:12" ht="56.25" x14ac:dyDescent="0.2">
      <c r="A189" s="15">
        <f>A187+1</f>
        <v>174</v>
      </c>
      <c r="B189" s="6" t="s">
        <v>264</v>
      </c>
      <c r="C189" s="7" t="s">
        <v>156</v>
      </c>
      <c r="D189" s="6" t="s">
        <v>163</v>
      </c>
      <c r="E189" s="5" t="s">
        <v>164</v>
      </c>
      <c r="F189" s="5"/>
      <c r="G189" s="19">
        <v>560.1</v>
      </c>
      <c r="H189" s="10">
        <v>162.9</v>
      </c>
      <c r="I189" s="19">
        <v>560.1</v>
      </c>
      <c r="J189" s="19">
        <v>560</v>
      </c>
      <c r="K189" s="24">
        <v>560</v>
      </c>
      <c r="L189" s="24"/>
    </row>
    <row r="190" spans="1:12" ht="56.25" x14ac:dyDescent="0.2">
      <c r="A190" s="15">
        <f t="shared" si="2"/>
        <v>175</v>
      </c>
      <c r="B190" s="6" t="s">
        <v>280</v>
      </c>
      <c r="C190" s="7" t="s">
        <v>281</v>
      </c>
      <c r="D190" s="6" t="s">
        <v>163</v>
      </c>
      <c r="E190" s="5" t="s">
        <v>164</v>
      </c>
      <c r="F190" s="5"/>
      <c r="G190" s="19">
        <f>375+30</f>
        <v>405</v>
      </c>
      <c r="H190" s="10">
        <v>168.1</v>
      </c>
      <c r="I190" s="19">
        <f>375+30+100</f>
        <v>505</v>
      </c>
      <c r="J190" s="19">
        <v>0</v>
      </c>
      <c r="K190" s="24">
        <v>0</v>
      </c>
      <c r="L190" s="24"/>
    </row>
    <row r="191" spans="1:12" ht="56.25" x14ac:dyDescent="0.2">
      <c r="A191" s="15">
        <f t="shared" si="2"/>
        <v>176</v>
      </c>
      <c r="B191" s="6" t="s">
        <v>278</v>
      </c>
      <c r="C191" s="7" t="s">
        <v>209</v>
      </c>
      <c r="D191" s="6" t="s">
        <v>163</v>
      </c>
      <c r="E191" s="5" t="s">
        <v>164</v>
      </c>
      <c r="F191" s="5"/>
      <c r="G191" s="19">
        <v>0</v>
      </c>
      <c r="H191" s="10">
        <v>0</v>
      </c>
      <c r="I191" s="19">
        <v>0</v>
      </c>
      <c r="J191" s="19">
        <v>0</v>
      </c>
      <c r="K191" s="24">
        <v>0</v>
      </c>
      <c r="L191" s="24"/>
    </row>
    <row r="192" spans="1:12" ht="56.25" x14ac:dyDescent="0.2">
      <c r="A192" s="15">
        <f t="shared" si="2"/>
        <v>177</v>
      </c>
      <c r="B192" s="6" t="s">
        <v>279</v>
      </c>
      <c r="C192" s="7" t="s">
        <v>158</v>
      </c>
      <c r="D192" s="6" t="s">
        <v>163</v>
      </c>
      <c r="E192" s="5" t="s">
        <v>164</v>
      </c>
      <c r="F192" s="5"/>
      <c r="G192" s="19">
        <v>0</v>
      </c>
      <c r="H192" s="10">
        <v>0</v>
      </c>
      <c r="I192" s="19">
        <v>0</v>
      </c>
      <c r="J192" s="19">
        <v>0</v>
      </c>
      <c r="K192" s="24">
        <v>0</v>
      </c>
      <c r="L192" s="24"/>
    </row>
    <row r="193" spans="1:12" ht="56.25" x14ac:dyDescent="0.2">
      <c r="A193" s="15">
        <f t="shared" si="2"/>
        <v>178</v>
      </c>
      <c r="B193" s="6" t="s">
        <v>293</v>
      </c>
      <c r="C193" s="7" t="s">
        <v>220</v>
      </c>
      <c r="D193" s="6" t="s">
        <v>163</v>
      </c>
      <c r="E193" s="5" t="s">
        <v>164</v>
      </c>
      <c r="F193" s="5"/>
      <c r="G193" s="19">
        <v>0</v>
      </c>
      <c r="H193" s="10">
        <v>0</v>
      </c>
      <c r="I193" s="19">
        <v>0</v>
      </c>
      <c r="J193" s="19">
        <v>0</v>
      </c>
      <c r="K193" s="24">
        <v>0</v>
      </c>
      <c r="L193" s="24"/>
    </row>
    <row r="194" spans="1:12" ht="56.25" x14ac:dyDescent="0.2">
      <c r="A194" s="15">
        <f t="shared" si="2"/>
        <v>179</v>
      </c>
      <c r="B194" s="6" t="s">
        <v>271</v>
      </c>
      <c r="C194" s="7" t="s">
        <v>210</v>
      </c>
      <c r="D194" s="6" t="s">
        <v>163</v>
      </c>
      <c r="E194" s="5" t="s">
        <v>164</v>
      </c>
      <c r="F194" s="5"/>
      <c r="G194" s="19">
        <v>0</v>
      </c>
      <c r="H194" s="10">
        <v>0</v>
      </c>
      <c r="I194" s="19">
        <v>0</v>
      </c>
      <c r="J194" s="19">
        <v>0</v>
      </c>
      <c r="K194" s="24">
        <v>0</v>
      </c>
      <c r="L194" s="24"/>
    </row>
    <row r="195" spans="1:12" ht="56.25" x14ac:dyDescent="0.2">
      <c r="A195" s="15">
        <f t="shared" si="2"/>
        <v>180</v>
      </c>
      <c r="B195" s="6" t="s">
        <v>276</v>
      </c>
      <c r="C195" s="7" t="s">
        <v>160</v>
      </c>
      <c r="D195" s="6" t="s">
        <v>163</v>
      </c>
      <c r="E195" s="5" t="s">
        <v>164</v>
      </c>
      <c r="F195" s="5"/>
      <c r="G195" s="19">
        <v>-2125.6999999999998</v>
      </c>
      <c r="H195" s="10">
        <v>-2125.6999999999998</v>
      </c>
      <c r="I195" s="19">
        <v>-2125.6999999999998</v>
      </c>
      <c r="J195" s="19">
        <v>0</v>
      </c>
      <c r="K195" s="24">
        <v>0</v>
      </c>
      <c r="L195" s="24"/>
    </row>
    <row r="196" spans="1:12" ht="78.75" x14ac:dyDescent="0.2">
      <c r="A196" s="15">
        <f t="shared" si="2"/>
        <v>181</v>
      </c>
      <c r="B196" s="6" t="s">
        <v>221</v>
      </c>
      <c r="C196" s="7" t="s">
        <v>148</v>
      </c>
      <c r="D196" s="6" t="s">
        <v>175</v>
      </c>
      <c r="E196" s="5" t="s">
        <v>0</v>
      </c>
      <c r="F196" s="5"/>
      <c r="G196" s="19">
        <v>0</v>
      </c>
      <c r="H196" s="10">
        <v>0</v>
      </c>
      <c r="I196" s="19">
        <v>0</v>
      </c>
      <c r="J196" s="19">
        <v>0</v>
      </c>
      <c r="K196" s="24">
        <v>0</v>
      </c>
      <c r="L196" s="24"/>
    </row>
    <row r="197" spans="1:12" ht="78.75" x14ac:dyDescent="0.2">
      <c r="A197" s="15">
        <f t="shared" si="2"/>
        <v>182</v>
      </c>
      <c r="B197" s="6" t="s">
        <v>282</v>
      </c>
      <c r="C197" s="7" t="s">
        <v>222</v>
      </c>
      <c r="D197" s="6" t="s">
        <v>175</v>
      </c>
      <c r="E197" s="5" t="s">
        <v>0</v>
      </c>
      <c r="F197" s="5"/>
      <c r="G197" s="19">
        <v>0</v>
      </c>
      <c r="H197" s="10">
        <v>0</v>
      </c>
      <c r="I197" s="19">
        <v>0</v>
      </c>
      <c r="J197" s="19">
        <v>0</v>
      </c>
      <c r="K197" s="24">
        <v>0</v>
      </c>
      <c r="L197" s="24"/>
    </row>
    <row r="198" spans="1:12" ht="78.75" x14ac:dyDescent="0.2">
      <c r="A198" s="15">
        <f t="shared" si="2"/>
        <v>183</v>
      </c>
      <c r="B198" s="6" t="s">
        <v>283</v>
      </c>
      <c r="C198" s="7" t="s">
        <v>174</v>
      </c>
      <c r="D198" s="6" t="s">
        <v>175</v>
      </c>
      <c r="E198" s="5" t="s">
        <v>0</v>
      </c>
      <c r="F198" s="5"/>
      <c r="G198" s="19">
        <v>4482.2</v>
      </c>
      <c r="H198" s="19">
        <v>4482.2</v>
      </c>
      <c r="I198" s="19">
        <f>4482.2+2000+250</f>
        <v>6732.2</v>
      </c>
      <c r="J198" s="19">
        <v>0</v>
      </c>
      <c r="K198" s="24">
        <v>0</v>
      </c>
      <c r="L198" s="24"/>
    </row>
    <row r="199" spans="1:12" ht="78.75" x14ac:dyDescent="0.2">
      <c r="A199" s="15">
        <f t="shared" si="2"/>
        <v>184</v>
      </c>
      <c r="B199" s="6" t="s">
        <v>284</v>
      </c>
      <c r="C199" s="7" t="s">
        <v>223</v>
      </c>
      <c r="D199" s="6" t="s">
        <v>175</v>
      </c>
      <c r="E199" s="5" t="s">
        <v>0</v>
      </c>
      <c r="F199" s="5"/>
      <c r="G199" s="19">
        <v>0</v>
      </c>
      <c r="H199" s="10">
        <v>0</v>
      </c>
      <c r="I199" s="19">
        <v>0</v>
      </c>
      <c r="J199" s="19">
        <v>0</v>
      </c>
      <c r="K199" s="24">
        <v>0</v>
      </c>
      <c r="L199" s="24"/>
    </row>
    <row r="200" spans="1:12" ht="78.75" x14ac:dyDescent="0.2">
      <c r="A200" s="15">
        <f t="shared" si="2"/>
        <v>185</v>
      </c>
      <c r="B200" s="6" t="s">
        <v>285</v>
      </c>
      <c r="C200" s="7" t="s">
        <v>224</v>
      </c>
      <c r="D200" s="6" t="s">
        <v>175</v>
      </c>
      <c r="E200" s="5" t="s">
        <v>0</v>
      </c>
      <c r="F200" s="5"/>
      <c r="G200" s="19">
        <v>0</v>
      </c>
      <c r="H200" s="10">
        <v>0</v>
      </c>
      <c r="I200" s="19">
        <v>0</v>
      </c>
      <c r="J200" s="19">
        <v>0</v>
      </c>
      <c r="K200" s="24">
        <v>0</v>
      </c>
      <c r="L200" s="24"/>
    </row>
    <row r="201" spans="1:12" ht="78.75" x14ac:dyDescent="0.2">
      <c r="A201" s="15">
        <f t="shared" si="2"/>
        <v>186</v>
      </c>
      <c r="B201" s="6" t="s">
        <v>286</v>
      </c>
      <c r="C201" s="7" t="s">
        <v>204</v>
      </c>
      <c r="D201" s="6" t="s">
        <v>175</v>
      </c>
      <c r="E201" s="5" t="s">
        <v>0</v>
      </c>
      <c r="F201" s="5"/>
      <c r="G201" s="19">
        <v>0</v>
      </c>
      <c r="H201" s="10">
        <v>0</v>
      </c>
      <c r="I201" s="19">
        <v>0</v>
      </c>
      <c r="J201" s="19">
        <v>0</v>
      </c>
      <c r="K201" s="24">
        <v>0</v>
      </c>
      <c r="L201" s="24"/>
    </row>
    <row r="202" spans="1:12" ht="78.75" x14ac:dyDescent="0.2">
      <c r="A202" s="15">
        <f t="shared" si="2"/>
        <v>187</v>
      </c>
      <c r="B202" s="6" t="s">
        <v>263</v>
      </c>
      <c r="C202" s="7" t="s">
        <v>154</v>
      </c>
      <c r="D202" s="6" t="s">
        <v>175</v>
      </c>
      <c r="E202" s="5" t="s">
        <v>0</v>
      </c>
      <c r="F202" s="5"/>
      <c r="G202" s="19">
        <v>56.7</v>
      </c>
      <c r="H202" s="10">
        <v>30.1</v>
      </c>
      <c r="I202" s="19">
        <v>56.7</v>
      </c>
      <c r="J202" s="19">
        <v>0</v>
      </c>
      <c r="K202" s="24">
        <v>0</v>
      </c>
      <c r="L202" s="24"/>
    </row>
    <row r="203" spans="1:12" ht="78.75" x14ac:dyDescent="0.2">
      <c r="A203" s="15">
        <f t="shared" si="2"/>
        <v>188</v>
      </c>
      <c r="B203" s="6" t="s">
        <v>287</v>
      </c>
      <c r="C203" s="7" t="s">
        <v>225</v>
      </c>
      <c r="D203" s="8">
        <v>927</v>
      </c>
      <c r="E203" s="5" t="s">
        <v>0</v>
      </c>
      <c r="F203" s="5"/>
      <c r="G203" s="19">
        <v>0</v>
      </c>
      <c r="H203" s="10">
        <v>0</v>
      </c>
      <c r="I203" s="19">
        <v>0</v>
      </c>
      <c r="J203" s="19">
        <v>0</v>
      </c>
      <c r="K203" s="24">
        <v>0</v>
      </c>
      <c r="L203" s="24"/>
    </row>
    <row r="204" spans="1:12" ht="112.5" x14ac:dyDescent="0.2">
      <c r="A204" s="15">
        <f t="shared" si="2"/>
        <v>189</v>
      </c>
      <c r="B204" s="6" t="s">
        <v>288</v>
      </c>
      <c r="C204" s="7" t="s">
        <v>226</v>
      </c>
      <c r="D204" s="6" t="s">
        <v>175</v>
      </c>
      <c r="E204" s="9" t="s">
        <v>0</v>
      </c>
      <c r="F204" s="5"/>
      <c r="G204" s="19">
        <v>0</v>
      </c>
      <c r="H204" s="10">
        <v>0</v>
      </c>
      <c r="I204" s="19">
        <v>0</v>
      </c>
      <c r="J204" s="19">
        <v>0</v>
      </c>
      <c r="K204" s="24">
        <v>0</v>
      </c>
      <c r="L204" s="24"/>
    </row>
    <row r="205" spans="1:12" ht="78.75" x14ac:dyDescent="0.2">
      <c r="A205" s="15">
        <f t="shared" si="2"/>
        <v>190</v>
      </c>
      <c r="B205" s="6" t="s">
        <v>289</v>
      </c>
      <c r="C205" s="7" t="s">
        <v>227</v>
      </c>
      <c r="D205" s="6" t="s">
        <v>175</v>
      </c>
      <c r="E205" s="5" t="s">
        <v>0</v>
      </c>
      <c r="F205" s="5"/>
      <c r="G205" s="19">
        <v>0</v>
      </c>
      <c r="H205" s="10">
        <v>0</v>
      </c>
      <c r="I205" s="19">
        <v>0</v>
      </c>
      <c r="J205" s="19">
        <v>0</v>
      </c>
      <c r="K205" s="24">
        <v>0</v>
      </c>
      <c r="L205" s="24"/>
    </row>
    <row r="206" spans="1:12" ht="78.75" x14ac:dyDescent="0.2">
      <c r="A206" s="15">
        <f t="shared" si="2"/>
        <v>191</v>
      </c>
      <c r="B206" s="6" t="s">
        <v>290</v>
      </c>
      <c r="C206" s="7" t="s">
        <v>160</v>
      </c>
      <c r="D206" s="6" t="s">
        <v>175</v>
      </c>
      <c r="E206" s="5" t="s">
        <v>0</v>
      </c>
      <c r="F206" s="5"/>
      <c r="G206" s="19">
        <v>0</v>
      </c>
      <c r="H206" s="10">
        <v>0</v>
      </c>
      <c r="I206" s="19">
        <v>0</v>
      </c>
      <c r="J206" s="19">
        <v>0</v>
      </c>
      <c r="K206" s="24">
        <v>0</v>
      </c>
      <c r="L206" s="24"/>
    </row>
    <row r="207" spans="1:12" ht="83.25" customHeight="1" x14ac:dyDescent="0.2">
      <c r="A207" s="15">
        <f t="shared" si="2"/>
        <v>192</v>
      </c>
      <c r="B207" s="6" t="s">
        <v>321</v>
      </c>
      <c r="C207" s="7" t="s">
        <v>322</v>
      </c>
      <c r="D207" s="6" t="s">
        <v>247</v>
      </c>
      <c r="E207" s="5" t="s">
        <v>248</v>
      </c>
      <c r="F207" s="5"/>
      <c r="G207" s="19">
        <v>11</v>
      </c>
      <c r="H207" s="10">
        <v>0</v>
      </c>
      <c r="I207" s="19">
        <v>11</v>
      </c>
      <c r="J207" s="19">
        <v>0</v>
      </c>
      <c r="K207" s="24">
        <v>0</v>
      </c>
      <c r="L207" s="24"/>
    </row>
    <row r="208" spans="1:12" ht="45" x14ac:dyDescent="0.2">
      <c r="A208" s="15">
        <f t="shared" si="2"/>
        <v>193</v>
      </c>
      <c r="B208" s="6" t="s">
        <v>100</v>
      </c>
      <c r="C208" s="7" t="s">
        <v>101</v>
      </c>
      <c r="D208" s="6" t="s">
        <v>247</v>
      </c>
      <c r="E208" s="5" t="s">
        <v>248</v>
      </c>
      <c r="F208" s="5"/>
      <c r="G208" s="19">
        <v>0</v>
      </c>
      <c r="H208" s="10">
        <v>0</v>
      </c>
      <c r="I208" s="19">
        <v>0</v>
      </c>
      <c r="J208" s="19">
        <v>0</v>
      </c>
      <c r="K208" s="24">
        <v>0</v>
      </c>
      <c r="L208" s="24"/>
    </row>
    <row r="209" spans="1:12" ht="78.75" x14ac:dyDescent="0.2">
      <c r="A209" s="15">
        <f t="shared" si="2"/>
        <v>194</v>
      </c>
      <c r="B209" s="6" t="s">
        <v>263</v>
      </c>
      <c r="C209" s="7" t="s">
        <v>154</v>
      </c>
      <c r="D209" s="6" t="s">
        <v>247</v>
      </c>
      <c r="E209" s="5" t="s">
        <v>248</v>
      </c>
      <c r="F209" s="5"/>
      <c r="G209" s="19">
        <v>500</v>
      </c>
      <c r="H209" s="10">
        <v>280</v>
      </c>
      <c r="I209" s="19">
        <v>500</v>
      </c>
      <c r="J209" s="19">
        <v>0</v>
      </c>
      <c r="K209" s="24">
        <v>0</v>
      </c>
      <c r="L209" s="24"/>
    </row>
    <row r="210" spans="1:12" ht="90" x14ac:dyDescent="0.2">
      <c r="A210" s="15">
        <f t="shared" si="2"/>
        <v>195</v>
      </c>
      <c r="B210" s="6" t="s">
        <v>128</v>
      </c>
      <c r="C210" s="7" t="s">
        <v>129</v>
      </c>
      <c r="D210" s="6" t="s">
        <v>176</v>
      </c>
      <c r="E210" s="5" t="s">
        <v>177</v>
      </c>
      <c r="F210" s="5"/>
      <c r="G210" s="19">
        <v>506.8</v>
      </c>
      <c r="H210" s="10">
        <v>139.4</v>
      </c>
      <c r="I210" s="19">
        <v>506.8</v>
      </c>
      <c r="J210" s="19">
        <v>537.5</v>
      </c>
      <c r="K210" s="24">
        <v>550</v>
      </c>
      <c r="L210" s="24"/>
    </row>
    <row r="211" spans="1:12" ht="56.25" x14ac:dyDescent="0.2">
      <c r="A211" s="15">
        <f t="shared" ref="A211:A212" si="3">A210+1</f>
        <v>196</v>
      </c>
      <c r="B211" s="6" t="s">
        <v>142</v>
      </c>
      <c r="C211" s="7" t="s">
        <v>143</v>
      </c>
      <c r="D211" s="6" t="s">
        <v>176</v>
      </c>
      <c r="E211" s="5" t="s">
        <v>177</v>
      </c>
      <c r="F211" s="5"/>
      <c r="G211" s="19">
        <v>500</v>
      </c>
      <c r="H211" s="10">
        <v>232</v>
      </c>
      <c r="I211" s="19">
        <v>500</v>
      </c>
      <c r="J211" s="19">
        <v>600</v>
      </c>
      <c r="K211" s="24">
        <v>600</v>
      </c>
      <c r="L211" s="24"/>
    </row>
    <row r="212" spans="1:12" ht="105.75" customHeight="1" x14ac:dyDescent="0.2">
      <c r="A212" s="15">
        <f t="shared" si="3"/>
        <v>197</v>
      </c>
      <c r="B212" s="6" t="s">
        <v>327</v>
      </c>
      <c r="C212" s="7" t="s">
        <v>328</v>
      </c>
      <c r="D212" s="6" t="s">
        <v>176</v>
      </c>
      <c r="E212" s="5" t="s">
        <v>177</v>
      </c>
      <c r="F212" s="5"/>
      <c r="G212" s="19">
        <v>94.3</v>
      </c>
      <c r="H212" s="10">
        <v>0</v>
      </c>
      <c r="I212" s="19">
        <v>94.3</v>
      </c>
      <c r="J212" s="19">
        <v>114.3</v>
      </c>
      <c r="K212" s="24">
        <v>114.3</v>
      </c>
      <c r="L212" s="24"/>
    </row>
    <row r="213" spans="1:12" x14ac:dyDescent="0.2">
      <c r="A213" s="12"/>
      <c r="B213" s="6" t="s">
        <v>16</v>
      </c>
      <c r="C213" s="7"/>
      <c r="D213" s="6"/>
      <c r="E213" s="5"/>
      <c r="F213" s="5"/>
      <c r="G213" s="20">
        <f t="shared" ref="G213" si="4">SUM(G12:G212)</f>
        <v>954457.3</v>
      </c>
      <c r="H213" s="44">
        <f>SUM(H12:H212)</f>
        <v>452818.3</v>
      </c>
      <c r="I213" s="20">
        <f t="shared" ref="I213:K213" si="5">SUM(I12:I212)</f>
        <v>961919.8</v>
      </c>
      <c r="J213" s="20">
        <f t="shared" si="5"/>
        <v>884926.8</v>
      </c>
      <c r="K213" s="28">
        <f t="shared" si="5"/>
        <v>848443.39999999991</v>
      </c>
      <c r="L213" s="28">
        <f>SUM(L12:L212)</f>
        <v>0</v>
      </c>
    </row>
    <row r="215" spans="1:12" ht="12.75" customHeight="1" x14ac:dyDescent="0.2">
      <c r="I215" s="29"/>
    </row>
    <row r="216" spans="1:12" ht="12.75" customHeight="1" x14ac:dyDescent="0.2">
      <c r="I216" s="30"/>
    </row>
    <row r="217" spans="1:12" ht="12.75" customHeight="1" x14ac:dyDescent="0.2">
      <c r="C217" s="11" t="s">
        <v>28</v>
      </c>
      <c r="D217" s="11" t="s">
        <v>29</v>
      </c>
      <c r="I217" s="31"/>
    </row>
    <row r="218" spans="1:12" ht="12.75" customHeight="1" x14ac:dyDescent="0.2">
      <c r="D218" s="13" t="s">
        <v>30</v>
      </c>
    </row>
  </sheetData>
  <mergeCells count="17">
    <mergeCell ref="E10:E11"/>
    <mergeCell ref="F10:F11"/>
    <mergeCell ref="G10:G11"/>
    <mergeCell ref="H10:H11"/>
    <mergeCell ref="A5:L5"/>
    <mergeCell ref="A1:L1"/>
    <mergeCell ref="A2:L2"/>
    <mergeCell ref="A3:M3"/>
    <mergeCell ref="I10:I11"/>
    <mergeCell ref="J10:L10"/>
    <mergeCell ref="A6:L6"/>
    <mergeCell ref="B9:H9"/>
    <mergeCell ref="B8:H8"/>
    <mergeCell ref="A10:A11"/>
    <mergeCell ref="B10:C10"/>
    <mergeCell ref="D10:D11"/>
    <mergeCell ref="A7:H7"/>
  </mergeCells>
  <pageMargins left="0.74803149606299213" right="0" top="0" bottom="0" header="0.51181102362204722" footer="0.51181102362204722"/>
  <pageSetup paperSize="9" scale="77"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ДЧБ!LAST_CELL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Александровна Кузнецова</dc:creator>
  <dc:description>POI HSSF rep:2.43.2.22</dc:description>
  <cp:lastModifiedBy>Кузнецова</cp:lastModifiedBy>
  <cp:lastPrinted>2019-11-18T12:09:13Z</cp:lastPrinted>
  <dcterms:created xsi:type="dcterms:W3CDTF">2017-11-03T12:54:19Z</dcterms:created>
  <dcterms:modified xsi:type="dcterms:W3CDTF">2020-08-06T04:05:20Z</dcterms:modified>
</cp:coreProperties>
</file>